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9690" activeTab="0"/>
  </bookViews>
  <sheets>
    <sheet name="2012 Svcs &amp; Admin Carryover" sheetId="1" r:id="rId1"/>
    <sheet name="2011 CARRYFORWARD" sheetId="2" r:id="rId2"/>
    <sheet name="Summary Title IIID" sheetId="3" r:id="rId3"/>
  </sheets>
  <externalReferences>
    <externalReference r:id="rId6"/>
  </externalReferences>
  <definedNames>
    <definedName name="Excel_BuiltIn_Print_Area">#REF!</definedName>
    <definedName name="_xlnm.Print_Area" localSheetId="1">'2011 CARRYFORWARD'!$A$1:$O$22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W7" authorId="0">
      <text>
        <r>
          <rPr>
            <b/>
            <sz val="8"/>
            <rFont val="Tahoma"/>
            <family val="2"/>
          </rPr>
          <t>from tab "Admin Formula"</t>
        </r>
      </text>
    </comment>
    <comment ref="S7" authorId="0">
      <text>
        <r>
          <rPr>
            <b/>
            <sz val="8"/>
            <rFont val="Tahoma"/>
            <family val="2"/>
          </rPr>
          <t>from tab "Admin Formula"</t>
        </r>
      </text>
    </comment>
    <comment ref="V7" authorId="0">
      <text>
        <r>
          <rPr>
            <b/>
            <sz val="8"/>
            <rFont val="Tahoma"/>
            <family val="2"/>
          </rPr>
          <t>from tab "Admin Formula"</t>
        </r>
      </text>
    </comment>
  </commentList>
</comments>
</file>

<file path=xl/sharedStrings.xml><?xml version="1.0" encoding="utf-8"?>
<sst xmlns="http://schemas.openxmlformats.org/spreadsheetml/2006/main" count="117" uniqueCount="56">
  <si>
    <t>Increase</t>
  </si>
  <si>
    <t>Notes:</t>
  </si>
  <si>
    <t>Total</t>
  </si>
  <si>
    <t>Services</t>
  </si>
  <si>
    <t>(Decrease)</t>
  </si>
  <si>
    <t>Diff</t>
  </si>
  <si>
    <t>Amount</t>
  </si>
  <si>
    <t>Amt (incl GR)</t>
  </si>
  <si>
    <t>Alloca</t>
  </si>
  <si>
    <t>Caregiver</t>
  </si>
  <si>
    <t>Meals</t>
  </si>
  <si>
    <t>OAA</t>
  </si>
  <si>
    <t>Contract</t>
  </si>
  <si>
    <t>Admin</t>
  </si>
  <si>
    <t>Family</t>
  </si>
  <si>
    <t>Home Del</t>
  </si>
  <si>
    <t>Congregate</t>
  </si>
  <si>
    <t>Supportive</t>
  </si>
  <si>
    <t>PSA</t>
  </si>
  <si>
    <t>%</t>
  </si>
  <si>
    <t>GR</t>
  </si>
  <si>
    <t>Title III-E</t>
  </si>
  <si>
    <t>Title III-C2</t>
  </si>
  <si>
    <t>Title III-C1</t>
  </si>
  <si>
    <t>Title III-B</t>
  </si>
  <si>
    <t>Balance Allocated Using 2011 Population Projections (2000 Census)</t>
  </si>
  <si>
    <t>2012 Older Americans Act Grant</t>
  </si>
  <si>
    <t>Carry</t>
  </si>
  <si>
    <t>Forward</t>
  </si>
  <si>
    <t>Title III-D</t>
  </si>
  <si>
    <t>Preventive</t>
  </si>
  <si>
    <t>Health</t>
  </si>
  <si>
    <t>OAA Award with Carry Forward and Transfers Between Titles</t>
  </si>
  <si>
    <t>Title III-D1</t>
  </si>
  <si>
    <t>Title III-D2</t>
  </si>
  <si>
    <t xml:space="preserve">                                    2011 OAA CARRY FORWARD TO BE ADDED TO 2012 CONTRACTS</t>
  </si>
  <si>
    <t>PSAS</t>
  </si>
  <si>
    <t>CONTRACT NO:</t>
  </si>
  <si>
    <t>ADMIN</t>
  </si>
  <si>
    <t>III B</t>
  </si>
  <si>
    <t>III C1</t>
  </si>
  <si>
    <t>III C2</t>
  </si>
  <si>
    <t>III E</t>
  </si>
  <si>
    <t>TOTAL CARRYFORWARD</t>
  </si>
  <si>
    <t>AA111</t>
  </si>
  <si>
    <t>BA111</t>
  </si>
  <si>
    <t>CA111</t>
  </si>
  <si>
    <t>DA111</t>
  </si>
  <si>
    <t>EA111</t>
  </si>
  <si>
    <t>FA111</t>
  </si>
  <si>
    <t>GA111</t>
  </si>
  <si>
    <t>HA111</t>
  </si>
  <si>
    <t>IA111</t>
  </si>
  <si>
    <t>JA111</t>
  </si>
  <si>
    <t>KA111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</si>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</sst>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2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name val="돋움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hair"/>
      <right style="hair"/>
      <top/>
      <bottom/>
    </border>
    <border>
      <left/>
      <right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/>
      <right style="hair"/>
      <top style="medium"/>
      <bottom/>
    </border>
    <border>
      <left/>
      <right/>
      <top/>
      <bottom style="thin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 style="medium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66" applyFont="1" applyFill="1" applyBorder="1" applyAlignment="1" quotePrefix="1">
      <alignment horizontal="center"/>
      <protection/>
    </xf>
    <xf numFmtId="0" fontId="7" fillId="34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66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5" fontId="6" fillId="33" borderId="0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5" fontId="7" fillId="33" borderId="0" xfId="0" applyNumberFormat="1" applyFont="1" applyFill="1" applyBorder="1" applyAlignment="1">
      <alignment/>
    </xf>
    <xf numFmtId="0" fontId="4" fillId="0" borderId="0" xfId="63" applyBorder="1" applyAlignment="1">
      <alignment horizontal="center"/>
      <protection/>
    </xf>
    <xf numFmtId="0" fontId="4" fillId="0" borderId="0" xfId="63" applyBorder="1">
      <alignment/>
      <protection/>
    </xf>
    <xf numFmtId="0" fontId="5" fillId="0" borderId="0" xfId="63" applyFont="1" applyBorder="1" applyAlignment="1">
      <alignment horizontal="center"/>
      <protection/>
    </xf>
    <xf numFmtId="0" fontId="5" fillId="0" borderId="18" xfId="63" applyFont="1" applyBorder="1" applyAlignment="1">
      <alignment horizontal="center"/>
      <protection/>
    </xf>
    <xf numFmtId="0" fontId="47" fillId="0" borderId="18" xfId="63" applyFont="1" applyBorder="1" applyAlignment="1">
      <alignment horizontal="center"/>
      <protection/>
    </xf>
    <xf numFmtId="0" fontId="48" fillId="0" borderId="0" xfId="63" applyFont="1" applyBorder="1" applyAlignment="1">
      <alignment horizontal="center"/>
      <protection/>
    </xf>
    <xf numFmtId="7" fontId="48" fillId="0" borderId="0" xfId="63" applyNumberFormat="1" applyFont="1" applyBorder="1">
      <alignment/>
      <protection/>
    </xf>
    <xf numFmtId="7" fontId="4" fillId="0" borderId="0" xfId="63" applyNumberFormat="1" applyBorder="1">
      <alignment/>
      <protection/>
    </xf>
    <xf numFmtId="0" fontId="48" fillId="0" borderId="18" xfId="63" applyFont="1" applyBorder="1" applyAlignment="1">
      <alignment horizontal="center"/>
      <protection/>
    </xf>
    <xf numFmtId="7" fontId="48" fillId="0" borderId="18" xfId="63" applyNumberFormat="1" applyFont="1" applyBorder="1">
      <alignment/>
      <protection/>
    </xf>
    <xf numFmtId="7" fontId="4" fillId="0" borderId="18" xfId="63" applyNumberFormat="1" applyBorder="1">
      <alignment/>
      <protection/>
    </xf>
    <xf numFmtId="0" fontId="47" fillId="0" borderId="0" xfId="63" applyFont="1" applyBorder="1" applyAlignment="1">
      <alignment horizontal="center"/>
      <protection/>
    </xf>
    <xf numFmtId="7" fontId="5" fillId="0" borderId="0" xfId="63" applyNumberFormat="1" applyFont="1" applyBorder="1">
      <alignment/>
      <protection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7" fontId="6" fillId="33" borderId="12" xfId="0" applyNumberFormat="1" applyFont="1" applyFill="1" applyBorder="1" applyAlignment="1">
      <alignment/>
    </xf>
    <xf numFmtId="7" fontId="6" fillId="35" borderId="24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/>
    </xf>
    <xf numFmtId="7" fontId="6" fillId="35" borderId="25" xfId="0" applyNumberFormat="1" applyFont="1" applyFill="1" applyBorder="1" applyAlignment="1">
      <alignment/>
    </xf>
    <xf numFmtId="7" fontId="7" fillId="33" borderId="10" xfId="0" applyNumberFormat="1" applyFont="1" applyFill="1" applyBorder="1" applyAlignment="1">
      <alignment/>
    </xf>
    <xf numFmtId="7" fontId="7" fillId="35" borderId="26" xfId="0" applyNumberFormat="1" applyFont="1" applyFill="1" applyBorder="1" applyAlignment="1">
      <alignment/>
    </xf>
    <xf numFmtId="7" fontId="6" fillId="0" borderId="11" xfId="0" applyNumberFormat="1" applyFont="1" applyFill="1" applyBorder="1" applyAlignment="1">
      <alignment/>
    </xf>
    <xf numFmtId="0" fontId="4" fillId="0" borderId="0" xfId="63" applyFont="1">
      <alignment/>
      <protection/>
    </xf>
    <xf numFmtId="14" fontId="4" fillId="0" borderId="0" xfId="63" applyNumberFormat="1" applyFont="1">
      <alignment/>
      <protection/>
    </xf>
    <xf numFmtId="0" fontId="5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0" fontId="13" fillId="0" borderId="0" xfId="63" applyFont="1">
      <alignment/>
      <protection/>
    </xf>
    <xf numFmtId="0" fontId="13" fillId="0" borderId="0" xfId="63" applyFont="1" applyAlignment="1">
      <alignment horizontal="center"/>
      <protection/>
    </xf>
    <xf numFmtId="0" fontId="4" fillId="0" borderId="27" xfId="63" applyFont="1" applyBorder="1" applyAlignment="1">
      <alignment horizontal="center"/>
      <protection/>
    </xf>
    <xf numFmtId="0" fontId="4" fillId="0" borderId="28" xfId="63" applyFont="1" applyBorder="1" applyAlignment="1">
      <alignment horizontal="center"/>
      <protection/>
    </xf>
    <xf numFmtId="0" fontId="4" fillId="0" borderId="29" xfId="63" applyFont="1" applyBorder="1" applyAlignment="1">
      <alignment horizontal="center"/>
      <protection/>
    </xf>
    <xf numFmtId="0" fontId="4" fillId="0" borderId="30" xfId="63" applyFont="1" applyBorder="1">
      <alignment/>
      <protection/>
    </xf>
    <xf numFmtId="0" fontId="4" fillId="0" borderId="31" xfId="63" applyFont="1" applyBorder="1" applyAlignment="1">
      <alignment horizontal="center"/>
      <protection/>
    </xf>
    <xf numFmtId="0" fontId="4" fillId="0" borderId="31" xfId="63" applyFont="1" applyBorder="1">
      <alignment/>
      <protection/>
    </xf>
    <xf numFmtId="7" fontId="4" fillId="0" borderId="0" xfId="63" applyNumberFormat="1" applyFont="1" applyBorder="1">
      <alignment/>
      <protection/>
    </xf>
    <xf numFmtId="0" fontId="4" fillId="0" borderId="30" xfId="63" applyFont="1" applyBorder="1" applyAlignment="1">
      <alignment horizontal="center"/>
      <protection/>
    </xf>
    <xf numFmtId="7" fontId="4" fillId="0" borderId="32" xfId="63" applyNumberFormat="1" applyFont="1" applyBorder="1">
      <alignment/>
      <protection/>
    </xf>
    <xf numFmtId="7" fontId="4" fillId="0" borderId="31" xfId="63" applyNumberFormat="1" applyFont="1" applyBorder="1">
      <alignment/>
      <protection/>
    </xf>
    <xf numFmtId="7" fontId="4" fillId="0" borderId="33" xfId="63" applyNumberFormat="1" applyFont="1" applyBorder="1">
      <alignment/>
      <protection/>
    </xf>
    <xf numFmtId="10" fontId="4" fillId="0" borderId="34" xfId="63" applyNumberFormat="1" applyFont="1" applyBorder="1">
      <alignment/>
      <protection/>
    </xf>
    <xf numFmtId="0" fontId="4" fillId="0" borderId="35" xfId="63" applyFont="1" applyBorder="1" applyAlignment="1">
      <alignment horizontal="center"/>
      <protection/>
    </xf>
    <xf numFmtId="0" fontId="4" fillId="0" borderId="36" xfId="63" applyFont="1" applyBorder="1" applyAlignment="1">
      <alignment horizontal="center"/>
      <protection/>
    </xf>
    <xf numFmtId="10" fontId="4" fillId="0" borderId="37" xfId="63" applyNumberFormat="1" applyFont="1" applyBorder="1">
      <alignment/>
      <protection/>
    </xf>
    <xf numFmtId="164" fontId="6" fillId="33" borderId="12" xfId="0" applyNumberFormat="1" applyFont="1" applyFill="1" applyBorder="1" applyAlignment="1">
      <alignment/>
    </xf>
    <xf numFmtId="164" fontId="6" fillId="35" borderId="24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5" borderId="25" xfId="0" applyNumberFormat="1" applyFont="1" applyFill="1" applyBorder="1" applyAlignment="1">
      <alignment/>
    </xf>
    <xf numFmtId="164" fontId="6" fillId="34" borderId="24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5" borderId="38" xfId="0" applyNumberFormat="1" applyFont="1" applyFill="1" applyBorder="1" applyAlignment="1">
      <alignment/>
    </xf>
    <xf numFmtId="164" fontId="6" fillId="34" borderId="25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5" borderId="39" xfId="0" applyNumberFormat="1" applyFont="1" applyFill="1" applyBorder="1" applyAlignment="1">
      <alignment/>
    </xf>
    <xf numFmtId="164" fontId="7" fillId="34" borderId="26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5" borderId="4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4" fillId="0" borderId="32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4" fillId="0" borderId="33" xfId="63" applyFont="1" applyBorder="1" applyAlignment="1">
      <alignment horizontal="center"/>
      <protection/>
    </xf>
    <xf numFmtId="0" fontId="4" fillId="0" borderId="34" xfId="63" applyFont="1" applyBorder="1" applyAlignment="1">
      <alignment horizontal="center"/>
      <protection/>
    </xf>
    <xf numFmtId="0" fontId="4" fillId="0" borderId="32" xfId="63" applyFont="1" applyBorder="1">
      <alignment/>
      <protection/>
    </xf>
    <xf numFmtId="7" fontId="4" fillId="0" borderId="41" xfId="63" applyNumberFormat="1" applyFont="1" applyBorder="1">
      <alignment/>
      <protection/>
    </xf>
    <xf numFmtId="0" fontId="4" fillId="0" borderId="42" xfId="63" applyFont="1" applyBorder="1" applyAlignment="1">
      <alignment horizontal="center"/>
      <protection/>
    </xf>
    <xf numFmtId="7" fontId="4" fillId="0" borderId="0" xfId="63" applyNumberFormat="1" applyFont="1">
      <alignment/>
      <protection/>
    </xf>
    <xf numFmtId="0" fontId="4" fillId="36" borderId="42" xfId="63" applyFont="1" applyFill="1" applyBorder="1" applyAlignment="1">
      <alignment horizontal="center"/>
      <protection/>
    </xf>
    <xf numFmtId="0" fontId="4" fillId="36" borderId="31" xfId="63" applyFont="1" applyFill="1" applyBorder="1" applyAlignment="1">
      <alignment horizontal="center"/>
      <protection/>
    </xf>
    <xf numFmtId="7" fontId="4" fillId="36" borderId="31" xfId="63" applyNumberFormat="1" applyFont="1" applyFill="1" applyBorder="1">
      <alignment/>
      <protection/>
    </xf>
    <xf numFmtId="0" fontId="4" fillId="36" borderId="31" xfId="63" applyFont="1" applyFill="1" applyBorder="1">
      <alignment/>
      <protection/>
    </xf>
    <xf numFmtId="7" fontId="4" fillId="36" borderId="41" xfId="63" applyNumberFormat="1" applyFont="1" applyFill="1" applyBorder="1">
      <alignment/>
      <protection/>
    </xf>
    <xf numFmtId="7" fontId="4" fillId="36" borderId="36" xfId="63" applyNumberFormat="1" applyFont="1" applyFill="1" applyBorder="1">
      <alignment/>
      <protection/>
    </xf>
    <xf numFmtId="0" fontId="4" fillId="0" borderId="43" xfId="63" applyFont="1" applyBorder="1" applyAlignment="1">
      <alignment horizontal="center"/>
      <protection/>
    </xf>
    <xf numFmtId="0" fontId="4" fillId="0" borderId="44" xfId="63" applyFont="1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XPgrpwise\2011%20OAA%20CLOSEOU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ADMIN"/>
      <sheetName val="III B"/>
      <sheetName val="III C1"/>
      <sheetName val="III C2 "/>
      <sheetName val="III E"/>
      <sheetName val="2011 CARRYFORWARD"/>
      <sheetName val="RECONC"/>
    </sheetNames>
    <sheetDataSet>
      <sheetData sheetId="1">
        <row r="8">
          <cell r="C8">
            <v>360957</v>
          </cell>
          <cell r="D8">
            <v>15212</v>
          </cell>
        </row>
        <row r="9">
          <cell r="E9">
            <v>20909.82</v>
          </cell>
        </row>
        <row r="11">
          <cell r="C11">
            <v>488471</v>
          </cell>
          <cell r="D11">
            <v>20586</v>
          </cell>
        </row>
        <row r="12">
          <cell r="E12">
            <v>26065.92</v>
          </cell>
        </row>
        <row r="14">
          <cell r="C14">
            <v>923071</v>
          </cell>
          <cell r="D14">
            <v>38901</v>
          </cell>
        </row>
        <row r="15">
          <cell r="E15">
            <v>11616.89</v>
          </cell>
        </row>
        <row r="17">
          <cell r="C17">
            <v>746295</v>
          </cell>
          <cell r="D17">
            <v>31451</v>
          </cell>
        </row>
        <row r="18">
          <cell r="E18">
            <v>22253.47</v>
          </cell>
        </row>
        <row r="20">
          <cell r="C20">
            <v>677231</v>
          </cell>
          <cell r="D20">
            <v>28540</v>
          </cell>
        </row>
        <row r="21">
          <cell r="E21">
            <v>98014.78</v>
          </cell>
        </row>
        <row r="23">
          <cell r="C23">
            <v>868562</v>
          </cell>
          <cell r="D23">
            <v>36604</v>
          </cell>
        </row>
        <row r="24">
          <cell r="E24">
            <v>120313.96</v>
          </cell>
        </row>
        <row r="26">
          <cell r="C26">
            <v>672701</v>
          </cell>
          <cell r="D26">
            <v>28349</v>
          </cell>
        </row>
        <row r="27">
          <cell r="E27">
            <v>162926.37</v>
          </cell>
        </row>
        <row r="29">
          <cell r="C29">
            <v>779573</v>
          </cell>
          <cell r="D29">
            <v>32853</v>
          </cell>
        </row>
        <row r="30">
          <cell r="E30">
            <v>0</v>
          </cell>
        </row>
        <row r="32">
          <cell r="C32">
            <v>828349</v>
          </cell>
          <cell r="D32">
            <v>34909</v>
          </cell>
        </row>
        <row r="33">
          <cell r="E33">
            <v>0</v>
          </cell>
        </row>
        <row r="35">
          <cell r="C35">
            <v>656036</v>
          </cell>
          <cell r="D35">
            <v>27647</v>
          </cell>
        </row>
        <row r="36">
          <cell r="E36">
            <v>46485.33</v>
          </cell>
        </row>
        <row r="38">
          <cell r="C38">
            <v>1232619</v>
          </cell>
          <cell r="D38">
            <v>51946</v>
          </cell>
        </row>
        <row r="39">
          <cell r="E39">
            <v>0</v>
          </cell>
        </row>
        <row r="41">
          <cell r="C41">
            <v>8233865</v>
          </cell>
          <cell r="D41">
            <v>346998</v>
          </cell>
        </row>
        <row r="42">
          <cell r="E42">
            <v>508586.54000000004</v>
          </cell>
        </row>
      </sheetData>
      <sheetData sheetId="2">
        <row r="8">
          <cell r="C8">
            <v>848372</v>
          </cell>
        </row>
        <row r="9">
          <cell r="D9">
            <v>63399.59</v>
          </cell>
        </row>
        <row r="11">
          <cell r="C11">
            <v>865775.74</v>
          </cell>
        </row>
        <row r="12">
          <cell r="D12">
            <v>160.28</v>
          </cell>
        </row>
        <row r="14">
          <cell r="C14">
            <v>2706835</v>
          </cell>
        </row>
        <row r="15">
          <cell r="D15">
            <v>78852.8</v>
          </cell>
        </row>
        <row r="17">
          <cell r="C17">
            <v>2829393</v>
          </cell>
        </row>
        <row r="18">
          <cell r="D18">
            <v>11907.09</v>
          </cell>
        </row>
        <row r="20">
          <cell r="C20">
            <v>2845693</v>
          </cell>
        </row>
        <row r="21">
          <cell r="D21">
            <v>30950.68</v>
          </cell>
        </row>
        <row r="23">
          <cell r="C23">
            <v>2804927</v>
          </cell>
        </row>
        <row r="24">
          <cell r="D24">
            <v>203520.71</v>
          </cell>
        </row>
        <row r="26">
          <cell r="C26">
            <v>2453231</v>
          </cell>
        </row>
        <row r="27">
          <cell r="D27">
            <v>32558.66</v>
          </cell>
        </row>
        <row r="29">
          <cell r="C29">
            <v>2867229</v>
          </cell>
        </row>
        <row r="30">
          <cell r="D30">
            <v>0</v>
          </cell>
        </row>
        <row r="32">
          <cell r="C32">
            <v>3461784</v>
          </cell>
        </row>
        <row r="33">
          <cell r="D33">
            <v>5000</v>
          </cell>
        </row>
        <row r="35">
          <cell r="C35">
            <v>2919979</v>
          </cell>
        </row>
        <row r="36">
          <cell r="D36">
            <v>804890.87</v>
          </cell>
        </row>
        <row r="38">
          <cell r="C38">
            <v>4787377</v>
          </cell>
        </row>
        <row r="39">
          <cell r="D39">
            <v>623060.63</v>
          </cell>
        </row>
        <row r="41">
          <cell r="C41">
            <v>29390595.740000002</v>
          </cell>
        </row>
        <row r="42">
          <cell r="D42">
            <v>1854301.31</v>
          </cell>
        </row>
      </sheetData>
      <sheetData sheetId="3">
        <row r="8">
          <cell r="C8">
            <v>710011</v>
          </cell>
        </row>
        <row r="9">
          <cell r="D9">
            <v>43918.26</v>
          </cell>
        </row>
        <row r="11">
          <cell r="C11">
            <v>599581</v>
          </cell>
        </row>
        <row r="12">
          <cell r="D12">
            <v>0</v>
          </cell>
        </row>
        <row r="14">
          <cell r="C14">
            <v>1857002</v>
          </cell>
        </row>
        <row r="15">
          <cell r="D15">
            <v>21367.85</v>
          </cell>
        </row>
        <row r="17">
          <cell r="C17">
            <v>1519450</v>
          </cell>
        </row>
        <row r="18">
          <cell r="D18">
            <v>0</v>
          </cell>
        </row>
        <row r="20">
          <cell r="C20">
            <v>991649</v>
          </cell>
        </row>
        <row r="21">
          <cell r="D21">
            <v>0</v>
          </cell>
        </row>
        <row r="23">
          <cell r="C23">
            <v>1572167</v>
          </cell>
        </row>
        <row r="24">
          <cell r="D24">
            <v>84544.3</v>
          </cell>
        </row>
        <row r="26">
          <cell r="C26">
            <v>1234477</v>
          </cell>
        </row>
        <row r="27">
          <cell r="D27">
            <v>29273.96</v>
          </cell>
        </row>
        <row r="29">
          <cell r="C29">
            <v>1385259</v>
          </cell>
        </row>
        <row r="30">
          <cell r="D30">
            <v>86971.83</v>
          </cell>
        </row>
        <row r="32">
          <cell r="C32">
            <v>1285346</v>
          </cell>
        </row>
        <row r="33">
          <cell r="D33">
            <v>0</v>
          </cell>
        </row>
        <row r="35">
          <cell r="C35">
            <v>946635</v>
          </cell>
        </row>
        <row r="36">
          <cell r="D36">
            <v>417540.61</v>
          </cell>
        </row>
        <row r="38">
          <cell r="C38">
            <v>4285869</v>
          </cell>
        </row>
        <row r="39">
          <cell r="D39">
            <v>155684.03</v>
          </cell>
        </row>
        <row r="41">
          <cell r="C41">
            <v>16387446</v>
          </cell>
        </row>
        <row r="42">
          <cell r="D42">
            <v>839300.8400000001</v>
          </cell>
        </row>
      </sheetData>
      <sheetData sheetId="4">
        <row r="8">
          <cell r="C8">
            <v>505801</v>
          </cell>
        </row>
        <row r="9">
          <cell r="D9">
            <v>11787.14</v>
          </cell>
        </row>
        <row r="11">
          <cell r="C11">
            <v>927028.26</v>
          </cell>
        </row>
        <row r="12">
          <cell r="D12">
            <v>0</v>
          </cell>
        </row>
        <row r="14">
          <cell r="C14">
            <v>1749086</v>
          </cell>
        </row>
        <row r="15">
          <cell r="D15">
            <v>7901.42</v>
          </cell>
        </row>
        <row r="17">
          <cell r="C17">
            <v>1284077</v>
          </cell>
        </row>
        <row r="18">
          <cell r="D18">
            <v>0</v>
          </cell>
        </row>
        <row r="20">
          <cell r="C20">
            <v>1316656</v>
          </cell>
        </row>
        <row r="21">
          <cell r="D21">
            <v>0</v>
          </cell>
        </row>
        <row r="23">
          <cell r="C23">
            <v>2813218</v>
          </cell>
        </row>
        <row r="24">
          <cell r="D24">
            <v>54.81</v>
          </cell>
        </row>
        <row r="26">
          <cell r="C26">
            <v>1729388</v>
          </cell>
        </row>
        <row r="27">
          <cell r="D27">
            <v>0</v>
          </cell>
        </row>
        <row r="29">
          <cell r="C29">
            <v>1260926</v>
          </cell>
        </row>
        <row r="30">
          <cell r="D30">
            <v>107365.66</v>
          </cell>
        </row>
        <row r="32">
          <cell r="C32">
            <v>1831709</v>
          </cell>
        </row>
        <row r="33">
          <cell r="D33">
            <v>0</v>
          </cell>
        </row>
        <row r="35">
          <cell r="C35">
            <v>1549680</v>
          </cell>
        </row>
        <row r="36">
          <cell r="D36">
            <v>495213.09</v>
          </cell>
        </row>
        <row r="38">
          <cell r="C38">
            <v>3424023</v>
          </cell>
        </row>
        <row r="39">
          <cell r="D39">
            <v>87975.47</v>
          </cell>
        </row>
        <row r="41">
          <cell r="C41">
            <v>18391592.259999998</v>
          </cell>
        </row>
        <row r="42">
          <cell r="D42">
            <v>710297.59</v>
          </cell>
        </row>
      </sheetData>
      <sheetData sheetId="5">
        <row r="8">
          <cell r="C8">
            <v>279389</v>
          </cell>
        </row>
        <row r="9">
          <cell r="D9">
            <v>45821.45</v>
          </cell>
        </row>
        <row r="11">
          <cell r="C11">
            <v>322345</v>
          </cell>
        </row>
        <row r="12">
          <cell r="D12">
            <v>38233.26</v>
          </cell>
        </row>
        <row r="14">
          <cell r="C14">
            <v>850130</v>
          </cell>
        </row>
        <row r="15">
          <cell r="D15">
            <v>16692.27</v>
          </cell>
        </row>
        <row r="17">
          <cell r="C17">
            <v>756129</v>
          </cell>
        </row>
        <row r="18">
          <cell r="D18">
            <v>0.31</v>
          </cell>
        </row>
        <row r="20">
          <cell r="C20">
            <v>698603</v>
          </cell>
        </row>
        <row r="21">
          <cell r="D21">
            <v>7097.74</v>
          </cell>
        </row>
        <row r="23">
          <cell r="C23">
            <v>972669</v>
          </cell>
        </row>
        <row r="24">
          <cell r="D24">
            <v>10777.13</v>
          </cell>
        </row>
        <row r="26">
          <cell r="C26">
            <v>718600</v>
          </cell>
        </row>
        <row r="27">
          <cell r="D27">
            <v>8410.87</v>
          </cell>
        </row>
        <row r="29">
          <cell r="C29">
            <v>737378</v>
          </cell>
        </row>
        <row r="30">
          <cell r="D30">
            <v>0</v>
          </cell>
        </row>
        <row r="32">
          <cell r="C32">
            <v>885467</v>
          </cell>
        </row>
        <row r="33">
          <cell r="D33">
            <v>5000</v>
          </cell>
        </row>
        <row r="35">
          <cell r="C35">
            <v>731342</v>
          </cell>
        </row>
        <row r="36">
          <cell r="D36">
            <v>82979.21</v>
          </cell>
        </row>
        <row r="38">
          <cell r="C38">
            <v>1688658</v>
          </cell>
        </row>
        <row r="39">
          <cell r="D39">
            <v>110860.77</v>
          </cell>
        </row>
        <row r="41">
          <cell r="C41">
            <v>8640710</v>
          </cell>
        </row>
        <row r="42">
          <cell r="D42">
            <v>325873.01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GridLines="0" tabSelected="1" zoomScale="85" zoomScaleNormal="85" zoomScalePageLayoutView="0" workbookViewId="0" topLeftCell="A1">
      <selection activeCell="X12" sqref="X12"/>
    </sheetView>
  </sheetViews>
  <sheetFormatPr defaultColWidth="7.99609375" defaultRowHeight="15" outlineLevelCol="1"/>
  <cols>
    <col min="1" max="1" width="1.4375" style="1" customWidth="1"/>
    <col min="2" max="2" width="5.99609375" style="1" customWidth="1"/>
    <col min="3" max="24" width="12.99609375" style="1" customWidth="1"/>
    <col min="25" max="27" width="12.99609375" style="1" hidden="1" customWidth="1" outlineLevel="1"/>
    <col min="28" max="28" width="12.99609375" style="1" customWidth="1" collapsed="1"/>
    <col min="29" max="16384" width="7.99609375" style="1" customWidth="1"/>
  </cols>
  <sheetData>
    <row r="1" spans="1:28" ht="18.7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8.7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25" customFormat="1" ht="7.5" customHeight="1">
      <c r="A6" s="53"/>
      <c r="B6" s="32"/>
      <c r="C6" s="31"/>
      <c r="D6" s="30"/>
      <c r="E6" s="30"/>
      <c r="F6" s="29"/>
      <c r="G6" s="31"/>
      <c r="H6" s="30"/>
      <c r="I6" s="30"/>
      <c r="J6" s="29"/>
      <c r="K6" s="31"/>
      <c r="L6" s="30"/>
      <c r="M6" s="30"/>
      <c r="N6" s="29"/>
      <c r="O6" s="31"/>
      <c r="P6" s="30"/>
      <c r="Q6" s="30"/>
      <c r="R6" s="29"/>
      <c r="S6" s="31"/>
      <c r="T6" s="30"/>
      <c r="U6" s="30"/>
      <c r="V6" s="28"/>
      <c r="W6" s="28"/>
      <c r="X6" s="27"/>
      <c r="Y6" s="26"/>
      <c r="Z6" s="26"/>
      <c r="AA6" s="26"/>
      <c r="AB6" s="38"/>
    </row>
    <row r="7" spans="1:28" s="2" customFormat="1" ht="15.75">
      <c r="A7" s="54"/>
      <c r="B7" s="24"/>
      <c r="C7" s="22">
        <v>2012</v>
      </c>
      <c r="D7" s="22">
        <v>2011</v>
      </c>
      <c r="E7" s="22">
        <v>2010</v>
      </c>
      <c r="F7" s="15" t="s">
        <v>2</v>
      </c>
      <c r="G7" s="22">
        <v>2012</v>
      </c>
      <c r="H7" s="22">
        <v>2011</v>
      </c>
      <c r="I7" s="22">
        <v>2010</v>
      </c>
      <c r="J7" s="15" t="s">
        <v>2</v>
      </c>
      <c r="K7" s="22">
        <v>2012</v>
      </c>
      <c r="L7" s="22">
        <v>2011</v>
      </c>
      <c r="M7" s="22">
        <v>2010</v>
      </c>
      <c r="N7" s="15" t="s">
        <v>2</v>
      </c>
      <c r="O7" s="22">
        <v>2012</v>
      </c>
      <c r="P7" s="22">
        <v>2011</v>
      </c>
      <c r="Q7" s="22">
        <v>2010</v>
      </c>
      <c r="R7" s="15" t="s">
        <v>2</v>
      </c>
      <c r="S7" s="22">
        <v>2012</v>
      </c>
      <c r="T7" s="22">
        <v>2011</v>
      </c>
      <c r="U7" s="22">
        <v>2010</v>
      </c>
      <c r="V7" s="18" t="s">
        <v>2</v>
      </c>
      <c r="W7" s="18">
        <v>2012</v>
      </c>
      <c r="X7" s="13">
        <v>2012</v>
      </c>
      <c r="Y7" s="23">
        <v>2011</v>
      </c>
      <c r="Z7" s="23"/>
      <c r="AA7" s="23"/>
      <c r="AB7" s="37"/>
    </row>
    <row r="8" spans="1:28" ht="15.75">
      <c r="A8" s="55"/>
      <c r="B8" s="5"/>
      <c r="C8" s="22" t="s">
        <v>24</v>
      </c>
      <c r="D8" s="36" t="s">
        <v>27</v>
      </c>
      <c r="E8" s="36" t="s">
        <v>27</v>
      </c>
      <c r="F8" s="15" t="s">
        <v>24</v>
      </c>
      <c r="G8" s="20" t="s">
        <v>23</v>
      </c>
      <c r="H8" s="36" t="s">
        <v>27</v>
      </c>
      <c r="I8" s="36" t="s">
        <v>27</v>
      </c>
      <c r="J8" s="15" t="s">
        <v>23</v>
      </c>
      <c r="K8" s="20" t="s">
        <v>22</v>
      </c>
      <c r="L8" s="36" t="s">
        <v>27</v>
      </c>
      <c r="M8" s="36" t="s">
        <v>27</v>
      </c>
      <c r="N8" s="15" t="s">
        <v>22</v>
      </c>
      <c r="O8" s="20" t="s">
        <v>21</v>
      </c>
      <c r="P8" s="36" t="s">
        <v>27</v>
      </c>
      <c r="Q8" s="36" t="s">
        <v>27</v>
      </c>
      <c r="R8" s="15" t="s">
        <v>21</v>
      </c>
      <c r="S8" s="20" t="s">
        <v>11</v>
      </c>
      <c r="T8" s="36" t="s">
        <v>27</v>
      </c>
      <c r="U8" s="36" t="s">
        <v>27</v>
      </c>
      <c r="V8" s="18" t="s">
        <v>11</v>
      </c>
      <c r="W8" s="18" t="s">
        <v>20</v>
      </c>
      <c r="X8" s="13" t="s">
        <v>11</v>
      </c>
      <c r="Y8" s="12" t="s">
        <v>11</v>
      </c>
      <c r="Z8" s="12"/>
      <c r="AA8" s="21" t="s">
        <v>19</v>
      </c>
      <c r="AB8" s="37" t="s">
        <v>2</v>
      </c>
    </row>
    <row r="9" spans="1:28" ht="15.75">
      <c r="A9" s="55"/>
      <c r="B9" s="5" t="s">
        <v>18</v>
      </c>
      <c r="C9" s="20" t="s">
        <v>17</v>
      </c>
      <c r="D9" s="20" t="s">
        <v>28</v>
      </c>
      <c r="E9" s="20" t="s">
        <v>28</v>
      </c>
      <c r="F9" s="15" t="s">
        <v>17</v>
      </c>
      <c r="G9" s="20" t="s">
        <v>16</v>
      </c>
      <c r="H9" s="20" t="s">
        <v>28</v>
      </c>
      <c r="I9" s="20" t="s">
        <v>28</v>
      </c>
      <c r="J9" s="15" t="s">
        <v>16</v>
      </c>
      <c r="K9" s="20" t="s">
        <v>15</v>
      </c>
      <c r="L9" s="20" t="s">
        <v>28</v>
      </c>
      <c r="M9" s="20" t="s">
        <v>28</v>
      </c>
      <c r="N9" s="15" t="s">
        <v>15</v>
      </c>
      <c r="O9" s="20" t="s">
        <v>14</v>
      </c>
      <c r="P9" s="20" t="s">
        <v>28</v>
      </c>
      <c r="Q9" s="20" t="s">
        <v>28</v>
      </c>
      <c r="R9" s="15" t="s">
        <v>14</v>
      </c>
      <c r="S9" s="20" t="s">
        <v>13</v>
      </c>
      <c r="T9" s="20" t="s">
        <v>28</v>
      </c>
      <c r="U9" s="20" t="s">
        <v>28</v>
      </c>
      <c r="V9" s="18" t="s">
        <v>13</v>
      </c>
      <c r="W9" s="18" t="s">
        <v>13</v>
      </c>
      <c r="X9" s="13" t="s">
        <v>12</v>
      </c>
      <c r="Y9" s="12" t="s">
        <v>12</v>
      </c>
      <c r="Z9" s="12"/>
      <c r="AA9" s="21" t="s">
        <v>0</v>
      </c>
      <c r="AB9" s="37" t="s">
        <v>11</v>
      </c>
    </row>
    <row r="10" spans="1:28" ht="15.75">
      <c r="A10" s="55"/>
      <c r="B10" s="5"/>
      <c r="C10" s="20" t="s">
        <v>3</v>
      </c>
      <c r="D10" s="19"/>
      <c r="E10" s="20"/>
      <c r="F10" s="15" t="s">
        <v>3</v>
      </c>
      <c r="G10" s="20" t="s">
        <v>10</v>
      </c>
      <c r="H10" s="19"/>
      <c r="I10" s="20"/>
      <c r="J10" s="15" t="s">
        <v>10</v>
      </c>
      <c r="K10" s="20" t="s">
        <v>10</v>
      </c>
      <c r="L10" s="19"/>
      <c r="M10" s="20"/>
      <c r="N10" s="15" t="s">
        <v>10</v>
      </c>
      <c r="O10" s="20" t="s">
        <v>9</v>
      </c>
      <c r="P10" s="19"/>
      <c r="Q10" s="20"/>
      <c r="R10" s="15" t="s">
        <v>9</v>
      </c>
      <c r="S10" s="20" t="s">
        <v>8</v>
      </c>
      <c r="T10" s="19"/>
      <c r="U10" s="20"/>
      <c r="V10" s="18" t="s">
        <v>8</v>
      </c>
      <c r="W10" s="18" t="s">
        <v>8</v>
      </c>
      <c r="X10" s="13" t="s">
        <v>7</v>
      </c>
      <c r="Y10" s="12" t="s">
        <v>6</v>
      </c>
      <c r="Z10" s="12" t="s">
        <v>5</v>
      </c>
      <c r="AA10" s="17" t="s">
        <v>4</v>
      </c>
      <c r="AB10" s="37" t="s">
        <v>3</v>
      </c>
    </row>
    <row r="11" spans="1:28" ht="7.5" customHeight="1" thickBot="1">
      <c r="A11" s="55"/>
      <c r="B11" s="5"/>
      <c r="C11" s="16"/>
      <c r="D11" s="16"/>
      <c r="E11" s="16"/>
      <c r="F11" s="15"/>
      <c r="G11" s="16"/>
      <c r="H11" s="16"/>
      <c r="I11" s="16"/>
      <c r="J11" s="15"/>
      <c r="K11" s="16"/>
      <c r="L11" s="16"/>
      <c r="M11" s="16"/>
      <c r="N11" s="15"/>
      <c r="O11" s="16"/>
      <c r="P11" s="16"/>
      <c r="Q11" s="16"/>
      <c r="R11" s="15"/>
      <c r="S11" s="16"/>
      <c r="T11" s="16"/>
      <c r="U11" s="16"/>
      <c r="V11" s="14"/>
      <c r="W11" s="14"/>
      <c r="X11" s="13"/>
      <c r="Y11" s="12"/>
      <c r="Z11" s="11"/>
      <c r="AA11" s="11"/>
      <c r="AB11" s="37"/>
    </row>
    <row r="12" spans="1:29" ht="24" customHeight="1">
      <c r="A12" s="56"/>
      <c r="B12" s="10">
        <v>1</v>
      </c>
      <c r="C12" s="88">
        <v>739993</v>
      </c>
      <c r="D12" s="88">
        <f>+'2011 CARRYFORWARD'!E10</f>
        <v>54358.58999999997</v>
      </c>
      <c r="E12" s="88">
        <f>+'2011 CARRYFORWARD'!F10</f>
        <v>0</v>
      </c>
      <c r="F12" s="89">
        <f>SUM(C12:E12)</f>
        <v>794351.59</v>
      </c>
      <c r="G12" s="88">
        <v>860712</v>
      </c>
      <c r="H12" s="88">
        <f>+'2011 CARRYFORWARD'!G10</f>
        <v>13172.219999999972</v>
      </c>
      <c r="I12" s="88">
        <f>+'2011 CARRYFORWARD'!H10</f>
        <v>0</v>
      </c>
      <c r="J12" s="89">
        <f>SUM(G12:I12)</f>
        <v>873884.22</v>
      </c>
      <c r="K12" s="88">
        <v>433435</v>
      </c>
      <c r="L12" s="88">
        <f>+'2011 CARRYFORWARD'!I10</f>
        <v>11734.659999999974</v>
      </c>
      <c r="M12" s="88">
        <f>+'2011 CARRYFORWARD'!J10</f>
        <v>0</v>
      </c>
      <c r="N12" s="89">
        <f>SUM(K12:M12)</f>
        <v>445169.66</v>
      </c>
      <c r="O12" s="88">
        <v>294556</v>
      </c>
      <c r="P12" s="88">
        <f>+'2011 CARRYFORWARD'!K10</f>
        <v>36075.34</v>
      </c>
      <c r="Q12" s="88">
        <f>+'2011 CARRYFORWARD'!L10</f>
        <v>0</v>
      </c>
      <c r="R12" s="89">
        <f>SUM(O12:Q12)</f>
        <v>330631.33999999997</v>
      </c>
      <c r="S12" s="88">
        <v>347024</v>
      </c>
      <c r="T12" s="88">
        <f>+'2011 CARRYFORWARD'!C10</f>
        <v>36847.119999999995</v>
      </c>
      <c r="U12" s="88">
        <f>+'2011 CARRYFORWARD'!D10</f>
        <v>0</v>
      </c>
      <c r="V12" s="92">
        <f>SUM(S12:U12)</f>
        <v>383871.12</v>
      </c>
      <c r="W12" s="92">
        <v>14535</v>
      </c>
      <c r="X12" s="93">
        <f>+F12+J12+N12+R12+V12+W12</f>
        <v>2842442.93</v>
      </c>
      <c r="Y12" s="94">
        <v>2764774</v>
      </c>
      <c r="Z12" s="94">
        <f aca="true" t="shared" si="0" ref="Z12:Z22">X12-Y12</f>
        <v>77668.93000000017</v>
      </c>
      <c r="AA12" s="94">
        <f aca="true" t="shared" si="1" ref="AA12:AA22">SUM(Z12/Y12)</f>
        <v>0.028092325086969194</v>
      </c>
      <c r="AB12" s="95">
        <f aca="true" t="shared" si="2" ref="AB12:AB22">+F12+J12+N12+R12</f>
        <v>2444036.81</v>
      </c>
      <c r="AC12" s="104"/>
    </row>
    <row r="13" spans="1:29" ht="24" customHeight="1">
      <c r="A13" s="57"/>
      <c r="B13" s="8">
        <v>2</v>
      </c>
      <c r="C13" s="90">
        <v>853403</v>
      </c>
      <c r="D13" s="90">
        <f>+'2011 CARRYFORWARD'!E11</f>
        <v>0</v>
      </c>
      <c r="E13" s="90">
        <f>+'2011 CARRYFORWARD'!F11</f>
        <v>0</v>
      </c>
      <c r="F13" s="91">
        <f>SUM(C13:E13)</f>
        <v>853403</v>
      </c>
      <c r="G13" s="90">
        <v>991629</v>
      </c>
      <c r="H13" s="90">
        <f>+'2011 CARRYFORWARD'!G11</f>
        <v>0</v>
      </c>
      <c r="I13" s="90">
        <f>+'2011 CARRYFORWARD'!H11</f>
        <v>0</v>
      </c>
      <c r="J13" s="91">
        <f aca="true" t="shared" si="3" ref="J13:J22">SUM(G13:I13)</f>
        <v>991629</v>
      </c>
      <c r="K13" s="90">
        <v>499474</v>
      </c>
      <c r="L13" s="90">
        <f>+'2011 CARRYFORWARD'!I11</f>
        <v>0</v>
      </c>
      <c r="M13" s="90">
        <f>+'2011 CARRYFORWARD'!J11</f>
        <v>0</v>
      </c>
      <c r="N13" s="91">
        <f aca="true" t="shared" si="4" ref="N13:N22">SUM(K13:M13)</f>
        <v>499474</v>
      </c>
      <c r="O13" s="90">
        <v>339613</v>
      </c>
      <c r="P13" s="90">
        <f>+'2011 CARRYFORWARD'!K11</f>
        <v>42402.67999999999</v>
      </c>
      <c r="Q13" s="90">
        <f>+'2011 CARRYFORWARD'!L11</f>
        <v>0</v>
      </c>
      <c r="R13" s="91">
        <f aca="true" t="shared" si="5" ref="R13:R22">SUM(O13:Q13)</f>
        <v>382015.68</v>
      </c>
      <c r="S13" s="90">
        <v>465279</v>
      </c>
      <c r="T13" s="90">
        <f>+'2011 CARRYFORWARD'!C11</f>
        <v>22271.280000000028</v>
      </c>
      <c r="U13" s="90">
        <f>+'2011 CARRYFORWARD'!D11</f>
        <v>0</v>
      </c>
      <c r="V13" s="96">
        <f>SUM(S13:U13)</f>
        <v>487550.28</v>
      </c>
      <c r="W13" s="96">
        <v>19488</v>
      </c>
      <c r="X13" s="97">
        <f>+F13+J13+N13+R13+V13+W13</f>
        <v>3233559.96</v>
      </c>
      <c r="Y13" s="98">
        <v>3282374</v>
      </c>
      <c r="Z13" s="98">
        <f t="shared" si="0"/>
        <v>-48814.04000000004</v>
      </c>
      <c r="AA13" s="98">
        <f t="shared" si="1"/>
        <v>-0.01487156551934668</v>
      </c>
      <c r="AB13" s="99">
        <f t="shared" si="2"/>
        <v>2726521.68</v>
      </c>
      <c r="AC13" s="104"/>
    </row>
    <row r="14" spans="1:29" ht="24" customHeight="1">
      <c r="A14" s="57"/>
      <c r="B14" s="8">
        <v>3</v>
      </c>
      <c r="C14" s="90">
        <v>2254276</v>
      </c>
      <c r="D14" s="90">
        <f>+'2011 CARRYFORWARD'!E12</f>
        <v>225539.93999999994</v>
      </c>
      <c r="E14" s="90">
        <f>+'2011 CARRYFORWARD'!F12</f>
        <v>0</v>
      </c>
      <c r="F14" s="91">
        <f aca="true" t="shared" si="6" ref="F14:F22">SUM(C14:E14)</f>
        <v>2479815.94</v>
      </c>
      <c r="G14" s="90">
        <v>2665741</v>
      </c>
      <c r="H14" s="90">
        <f>+'2011 CARRYFORWARD'!G12</f>
        <v>4969.399999999907</v>
      </c>
      <c r="I14" s="90">
        <f>+'2011 CARRYFORWARD'!H12</f>
        <v>0</v>
      </c>
      <c r="J14" s="91">
        <f t="shared" si="3"/>
        <v>2670710.4</v>
      </c>
      <c r="K14" s="90">
        <v>1337564</v>
      </c>
      <c r="L14" s="90">
        <f>+'2011 CARRYFORWARD'!I12</f>
        <v>1992.6899999999441</v>
      </c>
      <c r="M14" s="90">
        <f>+'2011 CARRYFORWARD'!J12</f>
        <v>0</v>
      </c>
      <c r="N14" s="91">
        <f t="shared" si="4"/>
        <v>1339556.69</v>
      </c>
      <c r="O14" s="90">
        <v>901171</v>
      </c>
      <c r="P14" s="90">
        <f>+'2011 CARRYFORWARD'!K12</f>
        <v>56037.67000000004</v>
      </c>
      <c r="Q14" s="90">
        <f>+'2011 CARRYFORWARD'!L12</f>
        <v>0</v>
      </c>
      <c r="R14" s="91">
        <f t="shared" si="5"/>
        <v>957208.67</v>
      </c>
      <c r="S14" s="90">
        <v>920297.6400000001</v>
      </c>
      <c r="T14" s="90">
        <f>+'2011 CARRYFORWARD'!C12</f>
        <v>131081.61</v>
      </c>
      <c r="U14" s="90">
        <f>+'2011 CARRYFORWARD'!D12</f>
        <v>0</v>
      </c>
      <c r="V14" s="96">
        <f aca="true" t="shared" si="7" ref="V14:V22">SUM(S14:U14)</f>
        <v>1051379.25</v>
      </c>
      <c r="W14" s="96">
        <v>38545</v>
      </c>
      <c r="X14" s="97">
        <f aca="true" t="shared" si="8" ref="X14:X22">+F14+J14+N14+R14+V14+W14</f>
        <v>8537215.95</v>
      </c>
      <c r="Y14" s="98">
        <v>8270213</v>
      </c>
      <c r="Z14" s="98">
        <f t="shared" si="0"/>
        <v>267002.94999999925</v>
      </c>
      <c r="AA14" s="98">
        <f t="shared" si="1"/>
        <v>0.0322848939924521</v>
      </c>
      <c r="AB14" s="99">
        <f t="shared" si="2"/>
        <v>7447291.699999999</v>
      </c>
      <c r="AC14" s="104"/>
    </row>
    <row r="15" spans="1:29" ht="24" customHeight="1">
      <c r="A15" s="57"/>
      <c r="B15" s="8">
        <v>4</v>
      </c>
      <c r="C15" s="90">
        <v>2004285</v>
      </c>
      <c r="D15" s="90">
        <f>+'2011 CARRYFORWARD'!E13</f>
        <v>16255.350000000093</v>
      </c>
      <c r="E15" s="90">
        <f>+'2011 CARRYFORWARD'!F13</f>
        <v>0</v>
      </c>
      <c r="F15" s="91">
        <f t="shared" si="6"/>
        <v>2020540.35</v>
      </c>
      <c r="G15" s="90">
        <v>2367009</v>
      </c>
      <c r="H15" s="90">
        <f>+'2011 CARRYFORWARD'!G13</f>
        <v>5537.969999999972</v>
      </c>
      <c r="I15" s="90">
        <f>+'2011 CARRYFORWARD'!H13</f>
        <v>0</v>
      </c>
      <c r="J15" s="91">
        <f t="shared" si="3"/>
        <v>2372546.9699999997</v>
      </c>
      <c r="K15" s="90">
        <v>1188012</v>
      </c>
      <c r="L15" s="90">
        <f>+'2011 CARRYFORWARD'!I13</f>
        <v>3428.600000000093</v>
      </c>
      <c r="M15" s="90">
        <f>+'2011 CARRYFORWARD'!J13</f>
        <v>0</v>
      </c>
      <c r="N15" s="91">
        <f t="shared" si="4"/>
        <v>1191440.6</v>
      </c>
      <c r="O15" s="90">
        <v>800960</v>
      </c>
      <c r="P15" s="90">
        <f>+'2011 CARRYFORWARD'!K13</f>
        <v>16663.550000000047</v>
      </c>
      <c r="Q15" s="90">
        <f>+'2011 CARRYFORWARD'!L13</f>
        <v>0</v>
      </c>
      <c r="R15" s="91">
        <f t="shared" si="5"/>
        <v>817623.55</v>
      </c>
      <c r="S15" s="90">
        <v>742810.6200000001</v>
      </c>
      <c r="T15" s="90">
        <f>+'2011 CARRYFORWARD'!C13</f>
        <v>83808.96999999997</v>
      </c>
      <c r="U15" s="90">
        <f>+'2011 CARRYFORWARD'!D13</f>
        <v>0</v>
      </c>
      <c r="V15" s="96">
        <f t="shared" si="7"/>
        <v>826619.5900000001</v>
      </c>
      <c r="W15" s="96">
        <v>31112</v>
      </c>
      <c r="X15" s="97">
        <f t="shared" si="8"/>
        <v>7259883.06</v>
      </c>
      <c r="Y15" s="98">
        <v>7296614</v>
      </c>
      <c r="Z15" s="98">
        <f t="shared" si="0"/>
        <v>-36730.94000000041</v>
      </c>
      <c r="AA15" s="98">
        <f t="shared" si="1"/>
        <v>-0.005033970551272194</v>
      </c>
      <c r="AB15" s="99">
        <f t="shared" si="2"/>
        <v>6402151.47</v>
      </c>
      <c r="AC15" s="104"/>
    </row>
    <row r="16" spans="1:29" ht="24" customHeight="1">
      <c r="A16" s="57"/>
      <c r="B16" s="8">
        <v>5</v>
      </c>
      <c r="C16" s="90">
        <v>1851824</v>
      </c>
      <c r="D16" s="90">
        <f>+'2011 CARRYFORWARD'!E14</f>
        <v>15970.959999999963</v>
      </c>
      <c r="E16" s="90">
        <f>+'2011 CARRYFORWARD'!F14</f>
        <v>0</v>
      </c>
      <c r="F16" s="91">
        <f t="shared" si="6"/>
        <v>1867794.96</v>
      </c>
      <c r="G16" s="90">
        <v>2170250</v>
      </c>
      <c r="H16" s="90">
        <f>+'2011 CARRYFORWARD'!G14</f>
        <v>0</v>
      </c>
      <c r="I16" s="90">
        <f>+'2011 CARRYFORWARD'!H14</f>
        <v>0</v>
      </c>
      <c r="J16" s="91">
        <f t="shared" si="3"/>
        <v>2170250</v>
      </c>
      <c r="K16" s="90">
        <v>1091082</v>
      </c>
      <c r="L16" s="90">
        <f>+'2011 CARRYFORWARD'!I14</f>
        <v>0</v>
      </c>
      <c r="M16" s="90">
        <f>+'2011 CARRYFORWARD'!J14</f>
        <v>0</v>
      </c>
      <c r="N16" s="91">
        <f t="shared" si="4"/>
        <v>1091082</v>
      </c>
      <c r="O16" s="90">
        <v>738563</v>
      </c>
      <c r="P16" s="90">
        <f>+'2011 CARRYFORWARD'!K14</f>
        <v>19713.93000000005</v>
      </c>
      <c r="Q16" s="90">
        <f>+'2011 CARRYFORWARD'!L14</f>
        <v>0</v>
      </c>
      <c r="R16" s="91">
        <f t="shared" si="5"/>
        <v>758276.93</v>
      </c>
      <c r="S16" s="90">
        <v>675213.3300000001</v>
      </c>
      <c r="T16" s="90">
        <f>+'2011 CARRYFORWARD'!C14</f>
        <v>159270.45</v>
      </c>
      <c r="U16" s="90">
        <f>+'2011 CARRYFORWARD'!D14</f>
        <v>0</v>
      </c>
      <c r="V16" s="96">
        <f t="shared" si="7"/>
        <v>834483.78</v>
      </c>
      <c r="W16" s="96">
        <v>28280</v>
      </c>
      <c r="X16" s="97">
        <f t="shared" si="8"/>
        <v>6750167.67</v>
      </c>
      <c r="Y16" s="98">
        <v>6671051</v>
      </c>
      <c r="Z16" s="98">
        <f t="shared" si="0"/>
        <v>79116.66999999993</v>
      </c>
      <c r="AA16" s="98">
        <f t="shared" si="1"/>
        <v>0.011859700967658609</v>
      </c>
      <c r="AB16" s="99">
        <f t="shared" si="2"/>
        <v>5887403.89</v>
      </c>
      <c r="AC16" s="104"/>
    </row>
    <row r="17" spans="1:29" ht="24" customHeight="1">
      <c r="A17" s="57"/>
      <c r="B17" s="8">
        <v>6</v>
      </c>
      <c r="C17" s="90">
        <v>2579208</v>
      </c>
      <c r="D17" s="90">
        <f>+'2011 CARRYFORWARD'!E15</f>
        <v>163369.10999999987</v>
      </c>
      <c r="E17" s="90">
        <f>+'2011 CARRYFORWARD'!F15</f>
        <v>0</v>
      </c>
      <c r="F17" s="91">
        <f t="shared" si="6"/>
        <v>2742577.11</v>
      </c>
      <c r="G17" s="90">
        <v>3038977</v>
      </c>
      <c r="H17" s="90">
        <f>+'2011 CARRYFORWARD'!G15</f>
        <v>10289.669999999925</v>
      </c>
      <c r="I17" s="90">
        <f>+'2011 CARRYFORWARD'!H15</f>
        <v>0</v>
      </c>
      <c r="J17" s="91">
        <f t="shared" si="3"/>
        <v>3049266.67</v>
      </c>
      <c r="K17" s="90">
        <v>1526039</v>
      </c>
      <c r="L17" s="90">
        <f>+'2011 CARRYFORWARD'!I15</f>
        <v>0</v>
      </c>
      <c r="M17" s="90">
        <f>+'2011 CARRYFORWARD'!J15</f>
        <v>0</v>
      </c>
      <c r="N17" s="91">
        <f t="shared" si="4"/>
        <v>1526039</v>
      </c>
      <c r="O17" s="90">
        <v>1030097</v>
      </c>
      <c r="P17" s="90">
        <f>+'2011 CARRYFORWARD'!K15</f>
        <v>56173.30000000005</v>
      </c>
      <c r="Q17" s="90">
        <f>+'2011 CARRYFORWARD'!L15</f>
        <v>0</v>
      </c>
      <c r="R17" s="91">
        <f t="shared" si="5"/>
        <v>1086270.3</v>
      </c>
      <c r="S17" s="90">
        <v>881003.4700000001</v>
      </c>
      <c r="T17" s="90">
        <f>+'2011 CARRYFORWARD'!C15</f>
        <v>121598.57999999996</v>
      </c>
      <c r="U17" s="90">
        <f>+'2011 CARRYFORWARD'!D15</f>
        <v>0</v>
      </c>
      <c r="V17" s="96">
        <f t="shared" si="7"/>
        <v>1002602.05</v>
      </c>
      <c r="W17" s="96">
        <v>36900</v>
      </c>
      <c r="X17" s="97">
        <f t="shared" si="8"/>
        <v>9443655.13</v>
      </c>
      <c r="Y17" s="98">
        <v>9223415</v>
      </c>
      <c r="Z17" s="98">
        <f t="shared" si="0"/>
        <v>220240.13000000082</v>
      </c>
      <c r="AA17" s="98">
        <f t="shared" si="1"/>
        <v>0.023878371514238578</v>
      </c>
      <c r="AB17" s="99">
        <f t="shared" si="2"/>
        <v>8404153.08</v>
      </c>
      <c r="AC17" s="104"/>
    </row>
    <row r="18" spans="1:29" ht="24" customHeight="1">
      <c r="A18" s="58"/>
      <c r="B18" s="9">
        <v>7</v>
      </c>
      <c r="C18" s="90">
        <v>1908326</v>
      </c>
      <c r="D18" s="90">
        <f>+'2011 CARRYFORWARD'!E16</f>
        <v>52849.470000000205</v>
      </c>
      <c r="E18" s="90">
        <f>+'2011 CARRYFORWARD'!F16</f>
        <v>0</v>
      </c>
      <c r="F18" s="91">
        <f t="shared" si="6"/>
        <v>1961175.4700000002</v>
      </c>
      <c r="G18" s="90">
        <v>2319645</v>
      </c>
      <c r="H18" s="90">
        <f>+'2011 CARRYFORWARD'!G16</f>
        <v>0</v>
      </c>
      <c r="I18" s="90">
        <f>+'2011 CARRYFORWARD'!H16</f>
        <v>0</v>
      </c>
      <c r="J18" s="91">
        <f t="shared" si="3"/>
        <v>2319645</v>
      </c>
      <c r="K18" s="90">
        <v>1157037</v>
      </c>
      <c r="L18" s="90">
        <f>+'2011 CARRYFORWARD'!I16</f>
        <v>0</v>
      </c>
      <c r="M18" s="90">
        <f>+'2011 CARRYFORWARD'!J16</f>
        <v>0</v>
      </c>
      <c r="N18" s="91">
        <f t="shared" si="4"/>
        <v>1157037</v>
      </c>
      <c r="O18" s="90">
        <v>768418</v>
      </c>
      <c r="P18" s="90">
        <f>+'2011 CARRYFORWARD'!K16</f>
        <v>6184.729999999981</v>
      </c>
      <c r="Q18" s="90">
        <f>+'2011 CARRYFORWARD'!L16</f>
        <v>0</v>
      </c>
      <c r="R18" s="91">
        <f t="shared" si="5"/>
        <v>774602.73</v>
      </c>
      <c r="S18" s="90">
        <v>685216.8200000001</v>
      </c>
      <c r="T18" s="90">
        <f>+'2011 CARRYFORWARD'!C16</f>
        <v>190042.53000000003</v>
      </c>
      <c r="U18" s="90">
        <f>+'2011 CARRYFORWARD'!D16</f>
        <v>24168.459999999992</v>
      </c>
      <c r="V18" s="96">
        <f t="shared" si="7"/>
        <v>899427.81</v>
      </c>
      <c r="W18" s="96">
        <v>28699</v>
      </c>
      <c r="X18" s="97">
        <f t="shared" si="8"/>
        <v>7140587.010000002</v>
      </c>
      <c r="Y18" s="98">
        <v>9223415</v>
      </c>
      <c r="Z18" s="98">
        <f t="shared" si="0"/>
        <v>-2082827.9899999984</v>
      </c>
      <c r="AA18" s="98">
        <f t="shared" si="1"/>
        <v>-0.2258196112828056</v>
      </c>
      <c r="AB18" s="99">
        <f t="shared" si="2"/>
        <v>6212460.200000001</v>
      </c>
      <c r="AC18" s="104"/>
    </row>
    <row r="19" spans="1:29" ht="24" customHeight="1">
      <c r="A19" s="57"/>
      <c r="B19" s="8">
        <v>8</v>
      </c>
      <c r="C19" s="90">
        <v>1957415</v>
      </c>
      <c r="D19" s="90">
        <f>+'2011 CARRYFORWARD'!E17</f>
        <v>0</v>
      </c>
      <c r="E19" s="90">
        <f>+'2011 CARRYFORWARD'!F17</f>
        <v>0</v>
      </c>
      <c r="F19" s="91">
        <f t="shared" si="6"/>
        <v>1957415</v>
      </c>
      <c r="G19" s="90">
        <v>2354240</v>
      </c>
      <c r="H19" s="90">
        <f>+'2011 CARRYFORWARD'!G17</f>
        <v>0</v>
      </c>
      <c r="I19" s="90">
        <f>+'2011 CARRYFORWARD'!H17</f>
        <v>0</v>
      </c>
      <c r="J19" s="91">
        <f t="shared" si="3"/>
        <v>2354240</v>
      </c>
      <c r="K19" s="90">
        <v>1176953</v>
      </c>
      <c r="L19" s="90">
        <f>+'2011 CARRYFORWARD'!I17</f>
        <v>71230.57000000007</v>
      </c>
      <c r="M19" s="90">
        <f>+'2011 CARRYFORWARD'!J17</f>
        <v>0</v>
      </c>
      <c r="N19" s="91">
        <f t="shared" si="4"/>
        <v>1248183.57</v>
      </c>
      <c r="O19" s="90">
        <v>785978</v>
      </c>
      <c r="P19" s="90">
        <f>+'2011 CARRYFORWARD'!K17</f>
        <v>0</v>
      </c>
      <c r="Q19" s="90">
        <f>+'2011 CARRYFORWARD'!L17</f>
        <v>0</v>
      </c>
      <c r="R19" s="91">
        <f t="shared" si="5"/>
        <v>785978</v>
      </c>
      <c r="S19" s="90">
        <v>775269.02</v>
      </c>
      <c r="T19" s="90">
        <f>+'2011 CARRYFORWARD'!C17</f>
        <v>0</v>
      </c>
      <c r="U19" s="90">
        <f>+'2011 CARRYFORWARD'!D17</f>
        <v>0</v>
      </c>
      <c r="V19" s="96">
        <f t="shared" si="7"/>
        <v>775269.02</v>
      </c>
      <c r="W19" s="96">
        <v>32471</v>
      </c>
      <c r="X19" s="97">
        <f t="shared" si="8"/>
        <v>7153556.59</v>
      </c>
      <c r="Y19" s="98">
        <v>7195652</v>
      </c>
      <c r="Z19" s="98">
        <f t="shared" si="0"/>
        <v>-42095.41000000015</v>
      </c>
      <c r="AA19" s="98">
        <f t="shared" si="1"/>
        <v>-0.005850117543205279</v>
      </c>
      <c r="AB19" s="99">
        <f t="shared" si="2"/>
        <v>6345816.57</v>
      </c>
      <c r="AC19" s="104"/>
    </row>
    <row r="20" spans="1:29" ht="24" customHeight="1">
      <c r="A20" s="57"/>
      <c r="B20" s="8">
        <v>9</v>
      </c>
      <c r="C20" s="90">
        <v>2349455</v>
      </c>
      <c r="D20" s="90">
        <f>+'2011 CARRYFORWARD'!E18</f>
        <v>0</v>
      </c>
      <c r="E20" s="90">
        <f>+'2011 CARRYFORWARD'!F18</f>
        <v>0</v>
      </c>
      <c r="F20" s="91">
        <f t="shared" si="6"/>
        <v>2349455</v>
      </c>
      <c r="G20" s="90">
        <v>2798112</v>
      </c>
      <c r="H20" s="90">
        <f>+'2011 CARRYFORWARD'!G18</f>
        <v>9562.179999999935</v>
      </c>
      <c r="I20" s="90">
        <f>+'2011 CARRYFORWARD'!H18</f>
        <v>0</v>
      </c>
      <c r="J20" s="91">
        <f t="shared" si="3"/>
        <v>2807674.1799999997</v>
      </c>
      <c r="K20" s="90">
        <v>1401821</v>
      </c>
      <c r="L20" s="90">
        <f>+'2011 CARRYFORWARD'!I18</f>
        <v>10544.51000000001</v>
      </c>
      <c r="M20" s="90">
        <f>+'2011 CARRYFORWARD'!J18</f>
        <v>0</v>
      </c>
      <c r="N20" s="91">
        <f t="shared" si="4"/>
        <v>1412365.51</v>
      </c>
      <c r="O20" s="90">
        <v>940964</v>
      </c>
      <c r="P20" s="90">
        <f>+'2011 CARRYFORWARD'!K18</f>
        <v>0</v>
      </c>
      <c r="Q20" s="90">
        <f>+'2011 CARRYFORWARD'!L18</f>
        <v>0</v>
      </c>
      <c r="R20" s="91">
        <f t="shared" si="5"/>
        <v>940964</v>
      </c>
      <c r="S20" s="90">
        <v>834944.64</v>
      </c>
      <c r="T20" s="90">
        <f>+'2011 CARRYFORWARD'!C18</f>
        <v>0</v>
      </c>
      <c r="U20" s="90">
        <f>+'2011 CARRYFORWARD'!D18</f>
        <v>0</v>
      </c>
      <c r="V20" s="96">
        <f t="shared" si="7"/>
        <v>834944.64</v>
      </c>
      <c r="W20" s="96">
        <v>34971</v>
      </c>
      <c r="X20" s="97">
        <f t="shared" si="8"/>
        <v>8380374.329999999</v>
      </c>
      <c r="Y20" s="98">
        <v>8475731</v>
      </c>
      <c r="Z20" s="98">
        <f t="shared" si="0"/>
        <v>-95356.67000000086</v>
      </c>
      <c r="AA20" s="98">
        <f t="shared" si="1"/>
        <v>-0.011250554082001995</v>
      </c>
      <c r="AB20" s="99">
        <f t="shared" si="2"/>
        <v>7510458.6899999995</v>
      </c>
      <c r="AC20" s="104"/>
    </row>
    <row r="21" spans="1:29" ht="24" customHeight="1">
      <c r="A21" s="57"/>
      <c r="B21" s="8">
        <v>10</v>
      </c>
      <c r="C21" s="90">
        <v>1941455</v>
      </c>
      <c r="D21" s="90">
        <f>+'2011 CARRYFORWARD'!E19</f>
        <v>360267.3300000001</v>
      </c>
      <c r="E21" s="90">
        <f>+'2011 CARRYFORWARD'!F19</f>
        <v>10344.229999999981</v>
      </c>
      <c r="F21" s="91">
        <f t="shared" si="6"/>
        <v>2312066.56</v>
      </c>
      <c r="G21" s="90">
        <v>2318263</v>
      </c>
      <c r="H21" s="90">
        <f>+'2011 CARRYFORWARD'!G19</f>
        <v>292653.68999999994</v>
      </c>
      <c r="I21" s="90">
        <f>+'2011 CARRYFORWARD'!H19</f>
        <v>197260.06999999998</v>
      </c>
      <c r="J21" s="91">
        <f t="shared" si="3"/>
        <v>2808176.76</v>
      </c>
      <c r="K21" s="90">
        <v>1160765</v>
      </c>
      <c r="L21" s="90">
        <f>+'2011 CARRYFORWARD'!I19</f>
        <v>313660.6100000001</v>
      </c>
      <c r="M21" s="90">
        <f>+'2011 CARRYFORWARD'!J19</f>
        <v>76565.02000000002</v>
      </c>
      <c r="N21" s="91">
        <f t="shared" si="4"/>
        <v>1550990.6300000001</v>
      </c>
      <c r="O21" s="90">
        <v>778091</v>
      </c>
      <c r="P21" s="90">
        <f>+'2011 CARRYFORWARD'!K19</f>
        <v>78349.03000000003</v>
      </c>
      <c r="Q21" s="90">
        <f>+'2011 CARRYFORWARD'!L19</f>
        <v>0</v>
      </c>
      <c r="R21" s="91">
        <f t="shared" si="5"/>
        <v>856440.03</v>
      </c>
      <c r="S21" s="90">
        <v>669733.18</v>
      </c>
      <c r="T21" s="90">
        <f>+'2011 CARRYFORWARD'!C19</f>
        <v>94577.27000000002</v>
      </c>
      <c r="U21" s="90">
        <f>+'2011 CARRYFORWARD'!D19</f>
        <v>0</v>
      </c>
      <c r="V21" s="96">
        <f t="shared" si="7"/>
        <v>764310.4500000001</v>
      </c>
      <c r="W21" s="96">
        <v>28051</v>
      </c>
      <c r="X21" s="97">
        <f t="shared" si="8"/>
        <v>8320035.430000001</v>
      </c>
      <c r="Y21" s="98">
        <v>6951142</v>
      </c>
      <c r="Z21" s="98">
        <f t="shared" si="0"/>
        <v>1368893.4300000006</v>
      </c>
      <c r="AA21" s="98">
        <f t="shared" si="1"/>
        <v>0.19693072447664003</v>
      </c>
      <c r="AB21" s="99">
        <f t="shared" si="2"/>
        <v>7527673.98</v>
      </c>
      <c r="AC21" s="104"/>
    </row>
    <row r="22" spans="1:29" ht="24" customHeight="1">
      <c r="A22" s="57"/>
      <c r="B22" s="8">
        <v>11</v>
      </c>
      <c r="C22" s="90">
        <v>4485233</v>
      </c>
      <c r="D22" s="90">
        <f>+'2011 CARRYFORWARD'!E20</f>
        <v>114864.04999999981</v>
      </c>
      <c r="E22" s="90">
        <f>+'2011 CARRYFORWARD'!F20</f>
        <v>0</v>
      </c>
      <c r="F22" s="91">
        <f t="shared" si="6"/>
        <v>4600097.05</v>
      </c>
      <c r="G22" s="90">
        <v>5383504</v>
      </c>
      <c r="H22" s="90">
        <f>+'2011 CARRYFORWARD'!G20</f>
        <v>7641.120000000112</v>
      </c>
      <c r="I22" s="90">
        <f>+'2011 CARRYFORWARD'!H20</f>
        <v>0</v>
      </c>
      <c r="J22" s="91">
        <f t="shared" si="3"/>
        <v>5391145.12</v>
      </c>
      <c r="K22" s="90">
        <v>2692549</v>
      </c>
      <c r="L22" s="90">
        <f>+'2011 CARRYFORWARD'!I20</f>
        <v>2434.7599999997765</v>
      </c>
      <c r="M22" s="90">
        <f>+'2011 CARRYFORWARD'!J20</f>
        <v>0</v>
      </c>
      <c r="N22" s="91">
        <f t="shared" si="4"/>
        <v>2694983.76</v>
      </c>
      <c r="O22" s="90">
        <v>1800025</v>
      </c>
      <c r="P22" s="90">
        <f>+'2011 CARRYFORWARD'!K20</f>
        <v>80620.02000000002</v>
      </c>
      <c r="Q22" s="90">
        <f>+'2011 CARRYFORWARD'!L20</f>
        <v>0</v>
      </c>
      <c r="R22" s="91">
        <f t="shared" si="5"/>
        <v>1880645.02</v>
      </c>
      <c r="S22" s="90">
        <v>1288015.77</v>
      </c>
      <c r="T22" s="90">
        <f>+'2011 CARRYFORWARD'!C20</f>
        <v>0</v>
      </c>
      <c r="U22" s="90">
        <f>+'2011 CARRYFORWARD'!D20</f>
        <v>0</v>
      </c>
      <c r="V22" s="96">
        <f t="shared" si="7"/>
        <v>1288015.77</v>
      </c>
      <c r="W22" s="96">
        <v>53947</v>
      </c>
      <c r="X22" s="97">
        <f t="shared" si="8"/>
        <v>15908833.719999999</v>
      </c>
      <c r="Y22" s="98">
        <v>15733927</v>
      </c>
      <c r="Z22" s="98">
        <f t="shared" si="0"/>
        <v>174906.7199999988</v>
      </c>
      <c r="AA22" s="98">
        <f t="shared" si="1"/>
        <v>0.011116533081664787</v>
      </c>
      <c r="AB22" s="99">
        <f t="shared" si="2"/>
        <v>14566870.95</v>
      </c>
      <c r="AC22" s="104"/>
    </row>
    <row r="23" spans="1:28" s="2" customFormat="1" ht="27" customHeight="1" thickBot="1">
      <c r="A23" s="59"/>
      <c r="B23" s="7" t="s">
        <v>2</v>
      </c>
      <c r="C23" s="64">
        <f aca="true" t="shared" si="9" ref="C23:Q23">SUM(C12:C22)</f>
        <v>22924873</v>
      </c>
      <c r="D23" s="64">
        <f t="shared" si="9"/>
        <v>1003474.7999999999</v>
      </c>
      <c r="E23" s="64">
        <f t="shared" si="9"/>
        <v>10344.229999999981</v>
      </c>
      <c r="F23" s="65">
        <f t="shared" si="9"/>
        <v>23938692.03</v>
      </c>
      <c r="G23" s="64">
        <f t="shared" si="9"/>
        <v>27268082</v>
      </c>
      <c r="H23" s="64">
        <f t="shared" si="9"/>
        <v>343826.24999999977</v>
      </c>
      <c r="I23" s="64">
        <f t="shared" si="9"/>
        <v>197260.06999999998</v>
      </c>
      <c r="J23" s="65">
        <f t="shared" si="9"/>
        <v>27809168.319999997</v>
      </c>
      <c r="K23" s="64">
        <f t="shared" si="9"/>
        <v>13664731</v>
      </c>
      <c r="L23" s="64">
        <f t="shared" si="9"/>
        <v>415026.39999999997</v>
      </c>
      <c r="M23" s="64">
        <f t="shared" si="9"/>
        <v>76565.02000000002</v>
      </c>
      <c r="N23" s="65">
        <f t="shared" si="9"/>
        <v>14156322.42</v>
      </c>
      <c r="O23" s="64">
        <f t="shared" si="9"/>
        <v>9178436</v>
      </c>
      <c r="P23" s="64">
        <f t="shared" si="9"/>
        <v>392220.25000000023</v>
      </c>
      <c r="Q23" s="64">
        <f t="shared" si="9"/>
        <v>0</v>
      </c>
      <c r="R23" s="65">
        <f aca="true" t="shared" si="10" ref="R23:AB23">SUM(R12:R22)</f>
        <v>9570656.250000002</v>
      </c>
      <c r="S23" s="64">
        <f t="shared" si="10"/>
        <v>8284807.49</v>
      </c>
      <c r="T23" s="64">
        <f t="shared" si="10"/>
        <v>839497.81</v>
      </c>
      <c r="U23" s="64">
        <f t="shared" si="10"/>
        <v>24168.459999999992</v>
      </c>
      <c r="V23" s="100">
        <f>SUM(V12:V22)</f>
        <v>9148473.76</v>
      </c>
      <c r="W23" s="100">
        <f t="shared" si="10"/>
        <v>346999</v>
      </c>
      <c r="X23" s="101">
        <f t="shared" si="10"/>
        <v>84970311.78000002</v>
      </c>
      <c r="Y23" s="102">
        <f t="shared" si="10"/>
        <v>85088308</v>
      </c>
      <c r="Z23" s="102">
        <f t="shared" si="10"/>
        <v>-117996.2200000002</v>
      </c>
      <c r="AA23" s="102">
        <f t="shared" si="10"/>
        <v>0.04133673014099158</v>
      </c>
      <c r="AB23" s="103">
        <f t="shared" si="10"/>
        <v>75474839.02000001</v>
      </c>
    </row>
    <row r="24" spans="1:28" ht="15.75">
      <c r="A24" s="5"/>
      <c r="B24" s="5"/>
      <c r="C24" s="3"/>
      <c r="D24" s="3"/>
      <c r="E24" s="3"/>
      <c r="F24" s="3"/>
      <c r="G24" s="5"/>
      <c r="H24" s="3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5"/>
      <c r="Z24" s="6"/>
      <c r="AA24" s="6"/>
      <c r="AB24" s="5"/>
    </row>
    <row r="25" spans="1:28" ht="16.5" thickBot="1">
      <c r="A25" s="5"/>
      <c r="B25" s="5"/>
      <c r="C25" s="3"/>
      <c r="D25" s="3"/>
      <c r="E25" s="3"/>
      <c r="F25" s="3"/>
      <c r="G25" s="5"/>
      <c r="H25" s="3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5"/>
      <c r="Z25" s="6"/>
      <c r="AA25" s="6"/>
      <c r="AB25" s="5"/>
    </row>
    <row r="26" spans="1:6" s="25" customFormat="1" ht="7.5" customHeight="1">
      <c r="A26" s="53"/>
      <c r="B26" s="32"/>
      <c r="C26" s="31"/>
      <c r="D26" s="30"/>
      <c r="E26" s="30"/>
      <c r="F26" s="29"/>
    </row>
    <row r="27" spans="1:6" s="2" customFormat="1" ht="15.75">
      <c r="A27" s="54"/>
      <c r="B27" s="24"/>
      <c r="C27" s="22">
        <v>2012</v>
      </c>
      <c r="D27" s="22">
        <v>2011</v>
      </c>
      <c r="E27" s="22">
        <v>2010</v>
      </c>
      <c r="F27" s="15" t="s">
        <v>2</v>
      </c>
    </row>
    <row r="28" spans="1:6" ht="15.75">
      <c r="A28" s="55"/>
      <c r="B28" s="6"/>
      <c r="C28" s="20" t="s">
        <v>29</v>
      </c>
      <c r="D28" s="36" t="s">
        <v>27</v>
      </c>
      <c r="E28" s="36" t="s">
        <v>27</v>
      </c>
      <c r="F28" s="15" t="s">
        <v>29</v>
      </c>
    </row>
    <row r="29" spans="1:6" ht="15.75">
      <c r="A29" s="55"/>
      <c r="B29" s="6" t="s">
        <v>18</v>
      </c>
      <c r="C29" s="20" t="s">
        <v>30</v>
      </c>
      <c r="D29" s="20" t="s">
        <v>28</v>
      </c>
      <c r="E29" s="20" t="s">
        <v>28</v>
      </c>
      <c r="F29" s="15" t="s">
        <v>30</v>
      </c>
    </row>
    <row r="30" spans="1:6" ht="15.75">
      <c r="A30" s="55"/>
      <c r="B30" s="6"/>
      <c r="C30" s="20" t="s">
        <v>31</v>
      </c>
      <c r="D30" s="19"/>
      <c r="E30" s="20"/>
      <c r="F30" s="15" t="s">
        <v>31</v>
      </c>
    </row>
    <row r="31" spans="1:6" ht="7.5" customHeight="1" thickBot="1">
      <c r="A31" s="55"/>
      <c r="B31" s="6"/>
      <c r="C31" s="16"/>
      <c r="D31" s="16"/>
      <c r="E31" s="16"/>
      <c r="F31" s="15"/>
    </row>
    <row r="32" spans="1:6" ht="24" customHeight="1">
      <c r="A32" s="56"/>
      <c r="B32" s="10">
        <v>1</v>
      </c>
      <c r="C32" s="60">
        <v>89775</v>
      </c>
      <c r="D32" s="60">
        <f>+'Summary Title IIID'!G6</f>
        <v>0.1</v>
      </c>
      <c r="E32" s="60">
        <f>+'Summary Title IIID'!H6</f>
        <v>0</v>
      </c>
      <c r="F32" s="61">
        <f>SUM(C32:E32)</f>
        <v>89775.1</v>
      </c>
    </row>
    <row r="33" spans="1:6" ht="24" customHeight="1">
      <c r="A33" s="57"/>
      <c r="B33" s="8">
        <v>2</v>
      </c>
      <c r="C33" s="62">
        <v>78454</v>
      </c>
      <c r="D33" s="62">
        <f>+'Summary Title IIID'!G7</f>
        <v>18334</v>
      </c>
      <c r="E33" s="62">
        <f>+'Summary Title IIID'!H7</f>
        <v>12232.71</v>
      </c>
      <c r="F33" s="63">
        <f aca="true" t="shared" si="11" ref="F33:F42">SUM(C33:E33)</f>
        <v>109020.70999999999</v>
      </c>
    </row>
    <row r="34" spans="1:6" ht="24" customHeight="1">
      <c r="A34" s="57"/>
      <c r="B34" s="8">
        <v>3</v>
      </c>
      <c r="C34" s="62">
        <v>247257</v>
      </c>
      <c r="D34" s="62">
        <f>+'Summary Title IIID'!G8</f>
        <v>400.68000000001047</v>
      </c>
      <c r="E34" s="62">
        <f>+'Summary Title IIID'!H8</f>
        <v>0</v>
      </c>
      <c r="F34" s="63">
        <f t="shared" si="11"/>
        <v>247657.68000000002</v>
      </c>
    </row>
    <row r="35" spans="1:6" ht="24" customHeight="1">
      <c r="A35" s="57"/>
      <c r="B35" s="8">
        <v>4</v>
      </c>
      <c r="C35" s="62">
        <v>121021</v>
      </c>
      <c r="D35" s="62">
        <f>+'Summary Title IIID'!G9</f>
        <v>0</v>
      </c>
      <c r="E35" s="62">
        <f>+'Summary Title IIID'!H9</f>
        <v>0</v>
      </c>
      <c r="F35" s="63">
        <f t="shared" si="11"/>
        <v>121021</v>
      </c>
    </row>
    <row r="36" spans="1:6" ht="24" customHeight="1">
      <c r="A36" s="57"/>
      <c r="B36" s="8">
        <v>5</v>
      </c>
      <c r="C36" s="62">
        <v>138736</v>
      </c>
      <c r="D36" s="62">
        <f>+'Summary Title IIID'!G10</f>
        <v>0</v>
      </c>
      <c r="E36" s="62">
        <f>+'Summary Title IIID'!H10</f>
        <v>0</v>
      </c>
      <c r="F36" s="63">
        <f t="shared" si="11"/>
        <v>138736</v>
      </c>
    </row>
    <row r="37" spans="1:6" ht="24" customHeight="1">
      <c r="A37" s="57"/>
      <c r="B37" s="8">
        <v>6</v>
      </c>
      <c r="C37" s="62">
        <v>133409</v>
      </c>
      <c r="D37" s="62">
        <f>+'Summary Title IIID'!G11</f>
        <v>380.5699999999997</v>
      </c>
      <c r="E37" s="62">
        <f>+'Summary Title IIID'!H11</f>
        <v>0</v>
      </c>
      <c r="F37" s="63">
        <f t="shared" si="11"/>
        <v>133789.57</v>
      </c>
    </row>
    <row r="38" spans="1:6" ht="24" customHeight="1">
      <c r="A38" s="58"/>
      <c r="B38" s="9">
        <v>7</v>
      </c>
      <c r="C38" s="66">
        <v>184131</v>
      </c>
      <c r="D38" s="62">
        <f>+'Summary Title IIID'!G12</f>
        <v>29192.92</v>
      </c>
      <c r="E38" s="62">
        <f>+'Summary Title IIID'!H12</f>
        <v>0</v>
      </c>
      <c r="F38" s="63">
        <f t="shared" si="11"/>
        <v>213323.91999999998</v>
      </c>
    </row>
    <row r="39" spans="1:6" ht="24" customHeight="1">
      <c r="A39" s="57"/>
      <c r="B39" s="8">
        <v>8</v>
      </c>
      <c r="C39" s="62">
        <v>87844</v>
      </c>
      <c r="D39" s="62">
        <f>+'Summary Title IIID'!G13</f>
        <v>29686</v>
      </c>
      <c r="E39" s="62">
        <f>+'Summary Title IIID'!H13</f>
        <v>0</v>
      </c>
      <c r="F39" s="63">
        <f t="shared" si="11"/>
        <v>117530</v>
      </c>
    </row>
    <row r="40" spans="1:6" ht="24" customHeight="1">
      <c r="A40" s="57"/>
      <c r="B40" s="8">
        <v>9</v>
      </c>
      <c r="C40" s="62">
        <v>99604</v>
      </c>
      <c r="D40" s="62">
        <f>+'Summary Title IIID'!G14</f>
        <v>17396.16</v>
      </c>
      <c r="E40" s="62">
        <f>+'Summary Title IIID'!H14</f>
        <v>0</v>
      </c>
      <c r="F40" s="63">
        <f t="shared" si="11"/>
        <v>117000.16</v>
      </c>
    </row>
    <row r="41" spans="1:6" ht="24" customHeight="1">
      <c r="A41" s="57"/>
      <c r="B41" s="8">
        <v>10</v>
      </c>
      <c r="C41" s="62">
        <v>114198</v>
      </c>
      <c r="D41" s="62">
        <f>+'Summary Title IIID'!G15</f>
        <v>5052.57</v>
      </c>
      <c r="E41" s="62">
        <f>+'Summary Title IIID'!H15</f>
        <v>0</v>
      </c>
      <c r="F41" s="63">
        <f t="shared" si="11"/>
        <v>119250.57</v>
      </c>
    </row>
    <row r="42" spans="1:6" ht="24" customHeight="1">
      <c r="A42" s="57"/>
      <c r="B42" s="8">
        <v>11</v>
      </c>
      <c r="C42" s="62">
        <v>232707.99</v>
      </c>
      <c r="D42" s="62">
        <f>+'Summary Title IIID'!G16</f>
        <v>37415.990000000005</v>
      </c>
      <c r="E42" s="62">
        <f>+'Summary Title IIID'!H16</f>
        <v>1978.310000000005</v>
      </c>
      <c r="F42" s="63">
        <f t="shared" si="11"/>
        <v>272102.29</v>
      </c>
    </row>
    <row r="43" spans="1:6" s="2" customFormat="1" ht="27" customHeight="1" thickBot="1">
      <c r="A43" s="59"/>
      <c r="B43" s="7" t="s">
        <v>2</v>
      </c>
      <c r="C43" s="64">
        <f>SUM(C32:C42)</f>
        <v>1527136.99</v>
      </c>
      <c r="D43" s="64">
        <f>SUM(D32:D42)</f>
        <v>137858.99</v>
      </c>
      <c r="E43" s="64">
        <f>SUM(E32:E42)</f>
        <v>14211.020000000004</v>
      </c>
      <c r="F43" s="65">
        <f>SUM(F32:F42)</f>
        <v>1679207</v>
      </c>
    </row>
    <row r="44" spans="1:6" s="2" customFormat="1" ht="27" customHeight="1">
      <c r="A44" s="24"/>
      <c r="B44" s="24"/>
      <c r="C44" s="39"/>
      <c r="D44" s="39"/>
      <c r="E44" s="39"/>
      <c r="F44" s="1"/>
    </row>
    <row r="45" spans="1:28" ht="15.75">
      <c r="A45" s="5"/>
      <c r="B45" s="4" t="s">
        <v>1</v>
      </c>
      <c r="C45" s="3"/>
      <c r="D45" s="3"/>
      <c r="E45" s="3"/>
      <c r="G45" s="5"/>
      <c r="H45" s="3"/>
      <c r="I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"/>
      <c r="Y45" s="5"/>
      <c r="Z45" s="6"/>
      <c r="AA45" s="6"/>
      <c r="AB45" s="5"/>
    </row>
  </sheetData>
  <sheetProtection/>
  <printOptions/>
  <pageMargins left="0.5" right="0.5" top="0.75" bottom="0.75" header="0.5" footer="0.5"/>
  <pageSetup fitToHeight="1" fitToWidth="1" horizontalDpi="600" verticalDpi="600" orientation="landscape" paperSize="5" scale="45" r:id="rId3"/>
  <headerFooter alignWithMargins="0">
    <oddFooter>&amp;L&amp;"-,Regular"&amp;9&amp;Z&amp;F&amp;C&amp;"-,Regular"&amp;9&amp;A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zoomScaleSheetLayoutView="75" zoomScalePageLayoutView="0" workbookViewId="0" topLeftCell="A1">
      <selection activeCell="F8" sqref="F8:F22"/>
    </sheetView>
  </sheetViews>
  <sheetFormatPr defaultColWidth="8.88671875" defaultRowHeight="15"/>
  <cols>
    <col min="1" max="1" width="8.21484375" style="67" customWidth="1"/>
    <col min="2" max="2" width="13.5546875" style="70" customWidth="1"/>
    <col min="3" max="4" width="10.3359375" style="67" customWidth="1"/>
    <col min="5" max="5" width="11.3359375" style="67" customWidth="1"/>
    <col min="6" max="6" width="10.3359375" style="67" customWidth="1"/>
    <col min="7" max="8" width="11.5546875" style="67" bestFit="1" customWidth="1"/>
    <col min="9" max="10" width="10.3359375" style="67" customWidth="1"/>
    <col min="11" max="12" width="11.5546875" style="67" bestFit="1" customWidth="1"/>
    <col min="13" max="14" width="11.3359375" style="67" customWidth="1"/>
    <col min="15" max="15" width="9.88671875" style="67" hidden="1" customWidth="1"/>
    <col min="16" max="16384" width="8.88671875" style="67" customWidth="1"/>
  </cols>
  <sheetData>
    <row r="2" spans="1:14" ht="15">
      <c r="A2" s="121"/>
      <c r="B2" s="121"/>
      <c r="N2" s="68">
        <f>TODAY()</f>
        <v>41066</v>
      </c>
    </row>
    <row r="3" ht="12.75">
      <c r="A3" s="69"/>
    </row>
    <row r="4" spans="1:8" ht="20.25">
      <c r="A4" s="71" t="s">
        <v>35</v>
      </c>
      <c r="B4" s="72"/>
      <c r="C4" s="71"/>
      <c r="D4" s="71"/>
      <c r="E4" s="71"/>
      <c r="F4" s="71"/>
      <c r="G4" s="71"/>
      <c r="H4" s="71"/>
    </row>
    <row r="6" ht="13.5" thickBot="1"/>
    <row r="7" spans="1:15" ht="31.5" customHeight="1">
      <c r="A7" s="73" t="s">
        <v>36</v>
      </c>
      <c r="B7" s="74" t="s">
        <v>37</v>
      </c>
      <c r="C7" s="119" t="s">
        <v>38</v>
      </c>
      <c r="D7" s="120"/>
      <c r="E7" s="119" t="s">
        <v>39</v>
      </c>
      <c r="F7" s="120"/>
      <c r="G7" s="119" t="s">
        <v>40</v>
      </c>
      <c r="H7" s="120"/>
      <c r="I7" s="119" t="s">
        <v>41</v>
      </c>
      <c r="J7" s="120"/>
      <c r="K7" s="119" t="s">
        <v>42</v>
      </c>
      <c r="L7" s="120"/>
      <c r="M7" s="119" t="s">
        <v>43</v>
      </c>
      <c r="N7" s="120"/>
      <c r="O7" s="75" t="s">
        <v>19</v>
      </c>
    </row>
    <row r="8" spans="1:15" ht="13.5" customHeight="1">
      <c r="A8" s="80"/>
      <c r="B8" s="77"/>
      <c r="C8" s="105">
        <v>2011</v>
      </c>
      <c r="D8" s="113">
        <v>2010</v>
      </c>
      <c r="E8" s="106">
        <v>2011</v>
      </c>
      <c r="F8" s="113">
        <v>2010</v>
      </c>
      <c r="G8" s="105">
        <v>2011</v>
      </c>
      <c r="H8" s="113">
        <v>2010</v>
      </c>
      <c r="I8" s="105">
        <v>2011</v>
      </c>
      <c r="J8" s="113">
        <v>2010</v>
      </c>
      <c r="K8" s="105">
        <v>2011</v>
      </c>
      <c r="L8" s="111">
        <v>2010</v>
      </c>
      <c r="M8" s="105">
        <v>2011</v>
      </c>
      <c r="N8" s="113">
        <v>2010</v>
      </c>
      <c r="O8" s="108"/>
    </row>
    <row r="9" spans="1:15" ht="13.5" customHeight="1">
      <c r="A9" s="80"/>
      <c r="B9" s="77"/>
      <c r="C9" s="105"/>
      <c r="D9" s="114"/>
      <c r="E9" s="106"/>
      <c r="F9" s="114"/>
      <c r="G9" s="107"/>
      <c r="H9" s="114"/>
      <c r="I9" s="77"/>
      <c r="J9" s="114"/>
      <c r="K9" s="77"/>
      <c r="L9" s="77"/>
      <c r="M9" s="77"/>
      <c r="N9" s="114"/>
      <c r="O9" s="108"/>
    </row>
    <row r="10" spans="1:15" ht="12.75">
      <c r="A10" s="80">
        <v>1</v>
      </c>
      <c r="B10" s="77" t="s">
        <v>44</v>
      </c>
      <c r="C10" s="81">
        <v>36847.119999999995</v>
      </c>
      <c r="D10" s="115">
        <v>0</v>
      </c>
      <c r="E10" s="83">
        <v>54358.58999999997</v>
      </c>
      <c r="F10" s="115">
        <v>0</v>
      </c>
      <c r="G10" s="83">
        <v>13172.219999999972</v>
      </c>
      <c r="H10" s="115">
        <v>0</v>
      </c>
      <c r="I10" s="82">
        <v>11734.659999999974</v>
      </c>
      <c r="J10" s="115">
        <v>0</v>
      </c>
      <c r="K10" s="82">
        <v>36075.34</v>
      </c>
      <c r="L10" s="82">
        <v>0</v>
      </c>
      <c r="M10" s="82">
        <f>+C10+E10+G10+I10+K10</f>
        <v>152187.9299999999</v>
      </c>
      <c r="N10" s="115">
        <f>+D10+F10+H10+J10+L10</f>
        <v>0</v>
      </c>
      <c r="O10" s="84">
        <f>M10/SUM('[1]ADMIN'!$C$8+'[1]ADMIN'!D8+'[1]ADMIN'!E9+'[1]III B'!C8+'[1]III B'!D9+'[1]III C1'!C8+'[1]III C1'!D9+'[1]III C2 '!C8+'[1]III C2 '!D9+'[1]III E'!C8+'[1]III E'!D9)</f>
        <v>0.05237784577862305</v>
      </c>
    </row>
    <row r="11" spans="1:15" ht="12.75">
      <c r="A11" s="80">
        <v>2</v>
      </c>
      <c r="B11" s="77" t="s">
        <v>45</v>
      </c>
      <c r="C11" s="81">
        <v>22271.280000000028</v>
      </c>
      <c r="D11" s="115">
        <v>0</v>
      </c>
      <c r="E11" s="79">
        <v>0</v>
      </c>
      <c r="F11" s="115">
        <v>0</v>
      </c>
      <c r="G11" s="82">
        <v>0</v>
      </c>
      <c r="H11" s="115">
        <v>0</v>
      </c>
      <c r="I11" s="82">
        <v>0</v>
      </c>
      <c r="J11" s="115">
        <v>0</v>
      </c>
      <c r="K11" s="82">
        <v>42402.67999999999</v>
      </c>
      <c r="L11" s="82">
        <v>0</v>
      </c>
      <c r="M11" s="82">
        <f aca="true" t="shared" si="0" ref="M11:N20">+C11+E11+G11+I11+K11</f>
        <v>64673.96000000002</v>
      </c>
      <c r="N11" s="115">
        <f t="shared" si="0"/>
        <v>0</v>
      </c>
      <c r="O11" s="84">
        <f>M11/SUM('[1]ADMIN'!$C$11+'[1]ADMIN'!D11+'[1]ADMIN'!E12+'[1]III B'!C11+'[1]III B'!D12+'[1]III C1'!D12+'[1]III C1'!C11+'[1]III C2 '!C11+'[1]III C2 '!D12+'[1]III E'!C11+'[1]III E'!D12)</f>
        <v>0.019668221584582812</v>
      </c>
    </row>
    <row r="12" spans="1:15" ht="12.75">
      <c r="A12" s="80">
        <v>3</v>
      </c>
      <c r="B12" s="77" t="s">
        <v>46</v>
      </c>
      <c r="C12" s="81">
        <v>131081.61</v>
      </c>
      <c r="D12" s="115">
        <v>0</v>
      </c>
      <c r="E12" s="79">
        <v>225539.93999999994</v>
      </c>
      <c r="F12" s="115">
        <v>0</v>
      </c>
      <c r="G12" s="82">
        <v>4969.399999999907</v>
      </c>
      <c r="H12" s="115">
        <v>0</v>
      </c>
      <c r="I12" s="82">
        <v>1992.6899999999441</v>
      </c>
      <c r="J12" s="115">
        <v>0</v>
      </c>
      <c r="K12" s="82">
        <v>56037.67000000004</v>
      </c>
      <c r="L12" s="82">
        <v>0</v>
      </c>
      <c r="M12" s="82">
        <f t="shared" si="0"/>
        <v>419621.3099999998</v>
      </c>
      <c r="N12" s="115">
        <f t="shared" si="0"/>
        <v>0</v>
      </c>
      <c r="O12" s="84">
        <f>M12/SUM('[1]ADMIN'!$C$14+'[1]ADMIN'!D14+'[1]ADMIN'!E15+'[1]III B'!C14+'[1]III B'!D15+'[1]III C1'!C14+'[1]III C1'!D15+'[1]III C2 '!C14+'[1]III C2 '!D15+'[1]III E'!C14+'[1]III E'!D15)</f>
        <v>0.05079265668396574</v>
      </c>
    </row>
    <row r="13" spans="1:15" ht="12.75">
      <c r="A13" s="80">
        <v>4</v>
      </c>
      <c r="B13" s="77" t="s">
        <v>47</v>
      </c>
      <c r="C13" s="81">
        <v>83808.96999999997</v>
      </c>
      <c r="D13" s="115">
        <v>0</v>
      </c>
      <c r="E13" s="79">
        <v>16255.350000000093</v>
      </c>
      <c r="F13" s="115">
        <v>0</v>
      </c>
      <c r="G13" s="82">
        <v>5537.969999999972</v>
      </c>
      <c r="H13" s="115">
        <v>0</v>
      </c>
      <c r="I13" s="82">
        <v>3428.600000000093</v>
      </c>
      <c r="J13" s="115">
        <v>0</v>
      </c>
      <c r="K13" s="82">
        <v>16663.550000000047</v>
      </c>
      <c r="L13" s="82">
        <v>0</v>
      </c>
      <c r="M13" s="82">
        <f t="shared" si="0"/>
        <v>125694.44000000018</v>
      </c>
      <c r="N13" s="115">
        <f t="shared" si="0"/>
        <v>0</v>
      </c>
      <c r="O13" s="84">
        <f>M13/SUM('[1]ADMIN'!$C$17+'[1]ADMIN'!D17+'[1]ADMIN'!E18+'[1]III B'!C17+'[1]III B'!D18+'[1]III C1'!D18+'[1]III C2 '!D18+'[1]III C1'!C17+'[1]III C2 '!C17+'[1]III E'!C17+'[1]III E'!D18)</f>
        <v>0.01745524375779853</v>
      </c>
    </row>
    <row r="14" spans="1:15" ht="12.75">
      <c r="A14" s="80">
        <v>5</v>
      </c>
      <c r="B14" s="77" t="s">
        <v>48</v>
      </c>
      <c r="C14" s="81">
        <v>159270.45</v>
      </c>
      <c r="D14" s="115">
        <v>0</v>
      </c>
      <c r="E14" s="79">
        <v>15970.959999999963</v>
      </c>
      <c r="F14" s="115">
        <v>0</v>
      </c>
      <c r="G14" s="82">
        <v>0</v>
      </c>
      <c r="H14" s="115">
        <v>0</v>
      </c>
      <c r="I14" s="82">
        <v>0</v>
      </c>
      <c r="J14" s="115">
        <v>0</v>
      </c>
      <c r="K14" s="82">
        <v>19713.93000000005</v>
      </c>
      <c r="L14" s="82">
        <v>0</v>
      </c>
      <c r="M14" s="82">
        <f t="shared" si="0"/>
        <v>194955.34000000003</v>
      </c>
      <c r="N14" s="115">
        <f t="shared" si="0"/>
        <v>0</v>
      </c>
      <c r="O14" s="84">
        <f>M14/SUM('[1]ADMIN'!$C$20+'[1]ADMIN'!D20+'[1]ADMIN'!E21+'[1]III B'!C20+'[1]III B'!D21+'[1]III C1'!C20+'[1]III C1'!D21+'[1]III C2 '!C20+'[1]III C2 '!D21+'[1]III E'!C20+'[1]III E'!D21)</f>
        <v>0.029121999717018697</v>
      </c>
    </row>
    <row r="15" spans="1:15" ht="12.75">
      <c r="A15" s="80">
        <v>6</v>
      </c>
      <c r="B15" s="77" t="s">
        <v>49</v>
      </c>
      <c r="C15" s="81">
        <v>121598.57999999996</v>
      </c>
      <c r="D15" s="115">
        <v>0</v>
      </c>
      <c r="E15" s="79">
        <v>163369.10999999987</v>
      </c>
      <c r="F15" s="115">
        <v>0</v>
      </c>
      <c r="G15" s="82">
        <v>10289.669999999925</v>
      </c>
      <c r="H15" s="115">
        <v>0</v>
      </c>
      <c r="I15" s="82">
        <v>0</v>
      </c>
      <c r="J15" s="115">
        <v>0</v>
      </c>
      <c r="K15" s="82">
        <v>56173.30000000005</v>
      </c>
      <c r="L15" s="82">
        <v>0</v>
      </c>
      <c r="M15" s="82">
        <f t="shared" si="0"/>
        <v>351430.6599999998</v>
      </c>
      <c r="N15" s="115">
        <f t="shared" si="0"/>
        <v>0</v>
      </c>
      <c r="O15" s="84">
        <f>M15/SUM('[1]ADMIN'!$C$23+'[1]ADMIN'!D23+'[1]ADMIN'!E24+'[1]III B'!C23+'[1]III B'!D24+'[1]III C1'!C23+'[1]III C1'!D24+'[1]III C2 '!C23+'[1]III C2 '!D24+'[1]III E'!C23+'[1]III E'!D24)</f>
        <v>0.037041994550409005</v>
      </c>
    </row>
    <row r="16" spans="1:15" ht="12.75">
      <c r="A16" s="80">
        <v>7</v>
      </c>
      <c r="B16" s="77" t="s">
        <v>50</v>
      </c>
      <c r="C16" s="81">
        <v>190042.53000000003</v>
      </c>
      <c r="D16" s="115">
        <v>24168.459999999992</v>
      </c>
      <c r="E16" s="79">
        <v>52849.470000000205</v>
      </c>
      <c r="F16" s="115">
        <v>0</v>
      </c>
      <c r="G16" s="82">
        <v>0</v>
      </c>
      <c r="H16" s="115">
        <v>0</v>
      </c>
      <c r="I16" s="82">
        <v>0</v>
      </c>
      <c r="J16" s="115">
        <v>0</v>
      </c>
      <c r="K16" s="82">
        <v>6184.729999999981</v>
      </c>
      <c r="L16" s="82">
        <v>0</v>
      </c>
      <c r="M16" s="82">
        <f t="shared" si="0"/>
        <v>249076.7300000002</v>
      </c>
      <c r="N16" s="115">
        <f t="shared" si="0"/>
        <v>24168.459999999992</v>
      </c>
      <c r="O16" s="84">
        <f>M16/SUM('[1]ADMIN'!$C$26+'[1]ADMIN'!D26+'[1]ADMIN'!E27+'[1]III B'!C26+'[1]III B'!D27+'[1]III C1'!C26+'[1]III C1'!D27+'[1]III C2 '!C26+'[1]III C2 '!D27+'[1]III E'!C26+'[1]III E'!D27)</f>
        <v>0.03523050838684241</v>
      </c>
    </row>
    <row r="17" spans="1:15" ht="12.75">
      <c r="A17" s="80">
        <v>8</v>
      </c>
      <c r="B17" s="77" t="s">
        <v>51</v>
      </c>
      <c r="C17" s="81">
        <v>0</v>
      </c>
      <c r="D17" s="115">
        <v>0</v>
      </c>
      <c r="E17" s="79">
        <v>0</v>
      </c>
      <c r="F17" s="115">
        <v>0</v>
      </c>
      <c r="G17" s="82">
        <v>0</v>
      </c>
      <c r="H17" s="115">
        <v>0</v>
      </c>
      <c r="I17" s="82">
        <v>71230.57000000007</v>
      </c>
      <c r="J17" s="115">
        <v>0</v>
      </c>
      <c r="K17" s="82">
        <v>0</v>
      </c>
      <c r="L17" s="82">
        <v>0</v>
      </c>
      <c r="M17" s="82">
        <f t="shared" si="0"/>
        <v>71230.57000000007</v>
      </c>
      <c r="N17" s="115">
        <f t="shared" si="0"/>
        <v>0</v>
      </c>
      <c r="O17" s="84">
        <f>M17/SUM('[1]ADMIN'!$C$29+'[1]ADMIN'!D29+'[1]ADMIN'!E30+'[1]III B'!C29+'[1]III B'!D30+'[1]III C1'!C29+'[1]III C1'!D30+'[1]III C2 '!C29+'[1]III C2 '!D30+'[1]III E'!C29+'[1]III E'!D30)</f>
        <v>0.009814677972238289</v>
      </c>
    </row>
    <row r="18" spans="1:15" ht="12.75">
      <c r="A18" s="80">
        <v>9</v>
      </c>
      <c r="B18" s="77" t="s">
        <v>52</v>
      </c>
      <c r="C18" s="81">
        <v>0</v>
      </c>
      <c r="D18" s="115">
        <v>0</v>
      </c>
      <c r="E18" s="79">
        <v>0</v>
      </c>
      <c r="F18" s="115">
        <v>0</v>
      </c>
      <c r="G18" s="82">
        <v>9562.179999999935</v>
      </c>
      <c r="H18" s="115">
        <v>0</v>
      </c>
      <c r="I18" s="82">
        <v>10544.51000000001</v>
      </c>
      <c r="J18" s="115">
        <v>0</v>
      </c>
      <c r="K18" s="82">
        <v>0</v>
      </c>
      <c r="L18" s="82">
        <v>0</v>
      </c>
      <c r="M18" s="82">
        <f t="shared" si="0"/>
        <v>20106.689999999944</v>
      </c>
      <c r="N18" s="115">
        <f t="shared" si="0"/>
        <v>0</v>
      </c>
      <c r="O18" s="84">
        <f>M18/SUM('[1]ADMIN'!$C$32+'[1]ADMIN'!D32+'[1]ADMIN'!E33+'[1]III B'!C32+'[1]III B'!D33+'[1]III C1'!C32+'[1]III C1'!D33+'[1]III C2 '!C32+'[1]III C2 '!D33+'[1]III E'!C32+'[1]III E'!D33)</f>
        <v>0.002411578489832275</v>
      </c>
    </row>
    <row r="19" spans="1:15" ht="12.75">
      <c r="A19" s="80">
        <v>10</v>
      </c>
      <c r="B19" s="77" t="s">
        <v>53</v>
      </c>
      <c r="C19" s="81">
        <v>94577.27000000002</v>
      </c>
      <c r="D19" s="115">
        <v>0</v>
      </c>
      <c r="E19" s="79">
        <v>360267.3300000001</v>
      </c>
      <c r="F19" s="115">
        <v>10344.229999999981</v>
      </c>
      <c r="G19" s="82">
        <v>292653.68999999994</v>
      </c>
      <c r="H19" s="115">
        <v>197260.06999999998</v>
      </c>
      <c r="I19" s="82">
        <v>313660.6100000001</v>
      </c>
      <c r="J19" s="115">
        <v>76565.02000000002</v>
      </c>
      <c r="K19" s="82">
        <v>78349.03000000003</v>
      </c>
      <c r="L19" s="82">
        <v>0</v>
      </c>
      <c r="M19" s="82">
        <f t="shared" si="0"/>
        <v>1139507.9300000002</v>
      </c>
      <c r="N19" s="115">
        <f t="shared" si="0"/>
        <v>284169.31999999995</v>
      </c>
      <c r="O19" s="84">
        <f>M19/SUM('[1]ADMIN'!$C$35+'[1]ADMIN'!D35+'[1]ADMIN'!E36+'[1]III B'!C35+'[1]III B'!D36+'[1]III C1'!C35+'[1]III C1'!D36+'[1]III C2 '!C35+'[1]III C2 '!D36+'[1]III E'!C35+'[1]III E'!D36)</f>
        <v>0.13130349362310959</v>
      </c>
    </row>
    <row r="20" spans="1:15" ht="12.75">
      <c r="A20" s="80">
        <v>11</v>
      </c>
      <c r="B20" s="77" t="s">
        <v>54</v>
      </c>
      <c r="C20" s="81">
        <v>0</v>
      </c>
      <c r="D20" s="115">
        <v>0</v>
      </c>
      <c r="E20" s="83">
        <v>114864.04999999981</v>
      </c>
      <c r="F20" s="115">
        <v>0</v>
      </c>
      <c r="G20" s="83">
        <v>7641.120000000112</v>
      </c>
      <c r="H20" s="115">
        <v>0</v>
      </c>
      <c r="I20" s="82">
        <v>2434.7599999997765</v>
      </c>
      <c r="J20" s="115">
        <v>0</v>
      </c>
      <c r="K20" s="82">
        <v>80620.02000000002</v>
      </c>
      <c r="L20" s="82">
        <v>0</v>
      </c>
      <c r="M20" s="82">
        <f t="shared" si="0"/>
        <v>205559.94999999972</v>
      </c>
      <c r="N20" s="115">
        <f t="shared" si="0"/>
        <v>0</v>
      </c>
      <c r="O20" s="84">
        <f>M20/SUM('[1]ADMIN'!$C$38+'[1]ADMIN'!D38+'[1]ADMIN'!E39+'[1]III B'!C38+'[1]III B'!D39+'[1]III C1'!C38+'[1]III C1'!D39+'[1]III C2 '!C38+'[1]III C2 '!D39+'[1]III E'!C38+'[1]III E'!D39)</f>
        <v>0.01249750966266691</v>
      </c>
    </row>
    <row r="21" spans="1:15" ht="12.75">
      <c r="A21" s="76"/>
      <c r="B21" s="77"/>
      <c r="C21" s="109"/>
      <c r="D21" s="116"/>
      <c r="E21" s="83"/>
      <c r="F21" s="116"/>
      <c r="G21" s="82"/>
      <c r="H21" s="116"/>
      <c r="I21" s="82"/>
      <c r="J21" s="116"/>
      <c r="K21" s="82"/>
      <c r="L21" s="78"/>
      <c r="M21" s="82"/>
      <c r="N21" s="115"/>
      <c r="O21" s="84"/>
    </row>
    <row r="22" spans="1:15" ht="13.5" thickBot="1">
      <c r="A22" s="85" t="s">
        <v>55</v>
      </c>
      <c r="B22" s="86"/>
      <c r="C22" s="110">
        <f>SUM(C10:C21)</f>
        <v>839497.81</v>
      </c>
      <c r="D22" s="117">
        <f>SUM(D10:D21)</f>
        <v>24168.459999999992</v>
      </c>
      <c r="E22" s="110">
        <f aca="true" t="shared" si="1" ref="E22:N22">SUM(E10:E21)</f>
        <v>1003474.7999999999</v>
      </c>
      <c r="F22" s="117">
        <f t="shared" si="1"/>
        <v>10344.229999999981</v>
      </c>
      <c r="G22" s="110">
        <f t="shared" si="1"/>
        <v>343826.24999999977</v>
      </c>
      <c r="H22" s="117">
        <f t="shared" si="1"/>
        <v>197260.06999999998</v>
      </c>
      <c r="I22" s="110">
        <f t="shared" si="1"/>
        <v>415026.39999999997</v>
      </c>
      <c r="J22" s="117">
        <f t="shared" si="1"/>
        <v>76565.02000000002</v>
      </c>
      <c r="K22" s="110">
        <f t="shared" si="1"/>
        <v>392220.25000000023</v>
      </c>
      <c r="L22" s="110">
        <f t="shared" si="1"/>
        <v>0</v>
      </c>
      <c r="M22" s="110">
        <f t="shared" si="1"/>
        <v>2994045.51</v>
      </c>
      <c r="N22" s="118">
        <f t="shared" si="1"/>
        <v>308337.7799999999</v>
      </c>
      <c r="O22" s="87">
        <f>M22/SUM('[1]ADMIN'!$C$41+'[1]ADMIN'!D41+'[1]ADMIN'!E42+'[1]III B'!C41+'[1]III B'!D42+'[1]III C1'!C41+'[1]III C1'!D42+'[1]III C2 '!C41+'[1]III C2 '!D42+'[1]III E'!C41+'[1]III E'!D42)</f>
        <v>0.03496509021031501</v>
      </c>
    </row>
    <row r="24" spans="3:14" ht="12.75">
      <c r="C24" s="112">
        <f>+'2012 Svcs &amp; Admin Carryover'!T23</f>
        <v>839497.81</v>
      </c>
      <c r="D24" s="112">
        <f>+'2012 Svcs &amp; Admin Carryover'!U23</f>
        <v>24168.459999999992</v>
      </c>
      <c r="E24" s="112">
        <f>+'2012 Svcs &amp; Admin Carryover'!D23</f>
        <v>1003474.7999999999</v>
      </c>
      <c r="F24" s="112">
        <f>+'2012 Svcs &amp; Admin Carryover'!E23</f>
        <v>10344.229999999981</v>
      </c>
      <c r="G24" s="112">
        <f>+'2012 Svcs &amp; Admin Carryover'!H23</f>
        <v>343826.24999999977</v>
      </c>
      <c r="H24" s="112">
        <f>+'2012 Svcs &amp; Admin Carryover'!I23</f>
        <v>197260.06999999998</v>
      </c>
      <c r="I24" s="112">
        <f>+'2012 Svcs &amp; Admin Carryover'!L23</f>
        <v>415026.39999999997</v>
      </c>
      <c r="J24" s="112">
        <f>+'2012 Svcs &amp; Admin Carryover'!M23</f>
        <v>76565.02000000002</v>
      </c>
      <c r="K24" s="112">
        <f>+'2012 Svcs &amp; Admin Carryover'!P23</f>
        <v>392220.25000000023</v>
      </c>
      <c r="L24" s="112">
        <f>+'2012 Svcs &amp; Admin Carryover'!Q23</f>
        <v>0</v>
      </c>
      <c r="M24" s="112">
        <f>+C24+E24+G24+I24+K24</f>
        <v>2994045.51</v>
      </c>
      <c r="N24" s="112">
        <f>+D24+F24+H24+J24+L24</f>
        <v>308337.77999999997</v>
      </c>
    </row>
    <row r="25" spans="3:14" ht="12.75">
      <c r="C25" s="112">
        <f>+C22-C24</f>
        <v>0</v>
      </c>
      <c r="D25" s="112">
        <f aca="true" t="shared" si="2" ref="D25:N25">+D22-D24</f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  <c r="J25" s="112">
        <f t="shared" si="2"/>
        <v>0</v>
      </c>
      <c r="K25" s="112">
        <f t="shared" si="2"/>
        <v>0</v>
      </c>
      <c r="L25" s="112">
        <f t="shared" si="2"/>
        <v>0</v>
      </c>
      <c r="M25" s="112">
        <f t="shared" si="2"/>
        <v>0</v>
      </c>
      <c r="N25" s="112">
        <f t="shared" si="2"/>
        <v>0</v>
      </c>
    </row>
  </sheetData>
  <sheetProtection/>
  <mergeCells count="7">
    <mergeCell ref="K7:L7"/>
    <mergeCell ref="M7:N7"/>
    <mergeCell ref="A2:B2"/>
    <mergeCell ref="C7:D7"/>
    <mergeCell ref="E7:F7"/>
    <mergeCell ref="G7:H7"/>
    <mergeCell ref="I7:J7"/>
  </mergeCells>
  <printOptions horizontalCentered="1"/>
  <pageMargins left="0" right="0.75" top="1" bottom="1" header="0.5" footer="0.5"/>
  <pageSetup fitToHeight="1" fitToWidth="1"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7"/>
  <sheetViews>
    <sheetView zoomScalePageLayoutView="0" workbookViewId="0" topLeftCell="A5">
      <selection activeCell="F7" sqref="F7"/>
    </sheetView>
  </sheetViews>
  <sheetFormatPr defaultColWidth="8.88671875" defaultRowHeight="15"/>
  <cols>
    <col min="1" max="1" width="1.99609375" style="41" customWidth="1"/>
    <col min="2" max="2" width="8.88671875" style="41" customWidth="1"/>
    <col min="3" max="3" width="9.10546875" style="41" customWidth="1"/>
    <col min="4" max="4" width="8.3359375" style="41" bestFit="1" customWidth="1"/>
    <col min="5" max="5" width="10.4453125" style="41" customWidth="1"/>
    <col min="6" max="6" width="9.6640625" style="41" customWidth="1"/>
    <col min="7" max="7" width="10.3359375" style="41" customWidth="1"/>
    <col min="8" max="8" width="9.88671875" style="41" customWidth="1"/>
    <col min="9" max="16384" width="8.88671875" style="41" customWidth="1"/>
  </cols>
  <sheetData>
    <row r="3" spans="2:6" ht="27.75" customHeight="1">
      <c r="B3" s="40"/>
      <c r="C3" s="40"/>
      <c r="D3" s="40"/>
      <c r="E3" s="40"/>
      <c r="F3" s="40"/>
    </row>
    <row r="4" spans="2:8" ht="27.75" customHeight="1">
      <c r="B4" s="42"/>
      <c r="C4" s="122" t="s">
        <v>33</v>
      </c>
      <c r="D4" s="122"/>
      <c r="E4" s="122" t="s">
        <v>34</v>
      </c>
      <c r="F4" s="122"/>
      <c r="G4" s="122" t="s">
        <v>2</v>
      </c>
      <c r="H4" s="122"/>
    </row>
    <row r="5" spans="2:8" ht="27.75" customHeight="1">
      <c r="B5" s="43" t="s">
        <v>18</v>
      </c>
      <c r="C5" s="44">
        <v>2011</v>
      </c>
      <c r="D5" s="43">
        <v>2010</v>
      </c>
      <c r="E5" s="44">
        <v>2011</v>
      </c>
      <c r="F5" s="43">
        <v>2010</v>
      </c>
      <c r="G5" s="44">
        <v>2011</v>
      </c>
      <c r="H5" s="44">
        <v>2010</v>
      </c>
    </row>
    <row r="6" spans="2:8" ht="27.75" customHeight="1">
      <c r="B6" s="45">
        <v>1</v>
      </c>
      <c r="C6" s="46">
        <v>0</v>
      </c>
      <c r="D6" s="47">
        <v>0</v>
      </c>
      <c r="E6" s="46">
        <v>0.1</v>
      </c>
      <c r="F6" s="47">
        <v>0</v>
      </c>
      <c r="G6" s="47">
        <f aca="true" t="shared" si="0" ref="G6:G16">+C6+E6</f>
        <v>0.1</v>
      </c>
      <c r="H6" s="47">
        <f aca="true" t="shared" si="1" ref="H6:H16">+D6+F6</f>
        <v>0</v>
      </c>
    </row>
    <row r="7" spans="2:8" ht="27.75" customHeight="1">
      <c r="B7" s="45">
        <v>2</v>
      </c>
      <c r="C7" s="46">
        <v>0</v>
      </c>
      <c r="D7" s="47">
        <v>0</v>
      </c>
      <c r="E7" s="46">
        <v>18334</v>
      </c>
      <c r="F7" s="47">
        <v>12232.71</v>
      </c>
      <c r="G7" s="47">
        <f t="shared" si="0"/>
        <v>18334</v>
      </c>
      <c r="H7" s="47">
        <f t="shared" si="1"/>
        <v>12232.71</v>
      </c>
    </row>
    <row r="8" spans="2:8" ht="27.75" customHeight="1">
      <c r="B8" s="45">
        <v>3</v>
      </c>
      <c r="C8" s="46">
        <v>151.98000000001048</v>
      </c>
      <c r="D8" s="47">
        <v>0</v>
      </c>
      <c r="E8" s="46">
        <v>248.7</v>
      </c>
      <c r="F8" s="47">
        <v>0</v>
      </c>
      <c r="G8" s="47">
        <f t="shared" si="0"/>
        <v>400.68000000001047</v>
      </c>
      <c r="H8" s="47">
        <f t="shared" si="1"/>
        <v>0</v>
      </c>
    </row>
    <row r="9" spans="2:8" ht="27.75" customHeight="1">
      <c r="B9" s="45">
        <v>4</v>
      </c>
      <c r="C9" s="46">
        <v>0</v>
      </c>
      <c r="D9" s="47">
        <v>0</v>
      </c>
      <c r="E9" s="46">
        <v>0</v>
      </c>
      <c r="F9" s="47">
        <v>0</v>
      </c>
      <c r="G9" s="47">
        <f t="shared" si="0"/>
        <v>0</v>
      </c>
      <c r="H9" s="47">
        <f t="shared" si="1"/>
        <v>0</v>
      </c>
    </row>
    <row r="10" spans="2:8" ht="27.75" customHeight="1">
      <c r="B10" s="45">
        <v>5</v>
      </c>
      <c r="C10" s="46">
        <v>0</v>
      </c>
      <c r="D10" s="47">
        <v>0</v>
      </c>
      <c r="E10" s="46">
        <v>0</v>
      </c>
      <c r="F10" s="47">
        <v>0</v>
      </c>
      <c r="G10" s="47">
        <f t="shared" si="0"/>
        <v>0</v>
      </c>
      <c r="H10" s="47">
        <f t="shared" si="1"/>
        <v>0</v>
      </c>
    </row>
    <row r="11" spans="2:8" ht="27.75" customHeight="1">
      <c r="B11" s="45">
        <v>6</v>
      </c>
      <c r="C11" s="46">
        <v>0</v>
      </c>
      <c r="D11" s="47">
        <v>0</v>
      </c>
      <c r="E11" s="46">
        <v>380.5699999999997</v>
      </c>
      <c r="F11" s="47">
        <v>0</v>
      </c>
      <c r="G11" s="47">
        <f t="shared" si="0"/>
        <v>380.5699999999997</v>
      </c>
      <c r="H11" s="47">
        <f t="shared" si="1"/>
        <v>0</v>
      </c>
    </row>
    <row r="12" spans="2:8" ht="27.75" customHeight="1">
      <c r="B12" s="45">
        <v>7</v>
      </c>
      <c r="C12" s="46">
        <v>7599.889999999999</v>
      </c>
      <c r="D12" s="47">
        <v>0</v>
      </c>
      <c r="E12" s="46">
        <v>21593.03</v>
      </c>
      <c r="F12" s="47">
        <v>0</v>
      </c>
      <c r="G12" s="47">
        <f t="shared" si="0"/>
        <v>29192.92</v>
      </c>
      <c r="H12" s="47">
        <f t="shared" si="1"/>
        <v>0</v>
      </c>
    </row>
    <row r="13" spans="2:8" ht="27.75" customHeight="1">
      <c r="B13" s="45">
        <v>8</v>
      </c>
      <c r="C13" s="46">
        <v>19046</v>
      </c>
      <c r="D13" s="47">
        <v>0</v>
      </c>
      <c r="E13" s="46">
        <v>10640</v>
      </c>
      <c r="F13" s="47">
        <v>0</v>
      </c>
      <c r="G13" s="47">
        <f t="shared" si="0"/>
        <v>29686</v>
      </c>
      <c r="H13" s="47">
        <f t="shared" si="1"/>
        <v>0</v>
      </c>
    </row>
    <row r="14" spans="2:8" ht="27.75" customHeight="1">
      <c r="B14" s="45">
        <v>9</v>
      </c>
      <c r="C14" s="46">
        <v>4986</v>
      </c>
      <c r="D14" s="47">
        <v>0</v>
      </c>
      <c r="E14" s="46">
        <v>12410.16</v>
      </c>
      <c r="F14" s="47">
        <v>0</v>
      </c>
      <c r="G14" s="47">
        <f t="shared" si="0"/>
        <v>17396.16</v>
      </c>
      <c r="H14" s="47">
        <f t="shared" si="1"/>
        <v>0</v>
      </c>
    </row>
    <row r="15" spans="2:8" ht="27.75" customHeight="1">
      <c r="B15" s="45">
        <v>10</v>
      </c>
      <c r="C15" s="46">
        <v>0</v>
      </c>
      <c r="D15" s="47">
        <v>0</v>
      </c>
      <c r="E15" s="46">
        <v>5052.57</v>
      </c>
      <c r="F15" s="47">
        <v>0</v>
      </c>
      <c r="G15" s="47">
        <f t="shared" si="0"/>
        <v>5052.57</v>
      </c>
      <c r="H15" s="47">
        <f t="shared" si="1"/>
        <v>0</v>
      </c>
    </row>
    <row r="16" spans="2:8" ht="27.75" customHeight="1">
      <c r="B16" s="48">
        <v>11</v>
      </c>
      <c r="C16" s="49">
        <v>5000</v>
      </c>
      <c r="D16" s="50">
        <v>0</v>
      </c>
      <c r="E16" s="49">
        <v>32415.99</v>
      </c>
      <c r="F16" s="50">
        <v>1978.310000000005</v>
      </c>
      <c r="G16" s="50">
        <f t="shared" si="0"/>
        <v>37415.990000000005</v>
      </c>
      <c r="H16" s="50">
        <f t="shared" si="1"/>
        <v>1978.310000000005</v>
      </c>
    </row>
    <row r="17" spans="2:8" ht="27.75" customHeight="1">
      <c r="B17" s="51" t="s">
        <v>2</v>
      </c>
      <c r="C17" s="52">
        <f aca="true" t="shared" si="2" ref="C17:H17">SUM(C6:C16)</f>
        <v>36783.87000000001</v>
      </c>
      <c r="D17" s="52">
        <f t="shared" si="2"/>
        <v>0</v>
      </c>
      <c r="E17" s="52">
        <f t="shared" si="2"/>
        <v>101075.12000000001</v>
      </c>
      <c r="F17" s="52">
        <f t="shared" si="2"/>
        <v>14211.020000000004</v>
      </c>
      <c r="G17" s="52">
        <f t="shared" si="2"/>
        <v>137858.99</v>
      </c>
      <c r="H17" s="52">
        <f t="shared" si="2"/>
        <v>14211.020000000004</v>
      </c>
    </row>
  </sheetData>
  <sheetProtection/>
  <mergeCells count="3"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user</cp:lastModifiedBy>
  <cp:lastPrinted>2012-06-04T13:59:23Z</cp:lastPrinted>
  <dcterms:created xsi:type="dcterms:W3CDTF">2012-04-06T20:24:22Z</dcterms:created>
  <dcterms:modified xsi:type="dcterms:W3CDTF">2012-06-06T14:57:26Z</dcterms:modified>
  <cp:category/>
  <cp:version/>
  <cp:contentType/>
  <cp:contentStatus/>
</cp:coreProperties>
</file>